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7.xml" ContentType="application/vnd.openxmlformats-officedocument.drawing+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0.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F:\FactBook\FactBook 18-19\Finance\"/>
    </mc:Choice>
  </mc:AlternateContent>
  <bookViews>
    <workbookView xWindow="12075" yWindow="675" windowWidth="8355" windowHeight="4980" tabRatio="828" firstSheet="10" activeTab="10"/>
  </bookViews>
  <sheets>
    <sheet name="Title" sheetId="20717" r:id="rId1"/>
    <sheet name="28.TFRBComp" sheetId="20756" r:id="rId2"/>
    <sheet name="29.TuitionHist" sheetId="11" r:id="rId3"/>
    <sheet name="30.T+FperStudComp" sheetId="20749" r:id="rId4"/>
    <sheet name="31.T+FperStudHist" sheetId="10" r:id="rId5"/>
    <sheet name="32.RevComponentsComp" sheetId="20750" r:id="rId6"/>
    <sheet name="33.RevenueComponentsHist" sheetId="20754" r:id="rId7"/>
    <sheet name="34.STudDevExpenseComp" sheetId="20751" r:id="rId8"/>
    <sheet name="35.StudDevExpenseHist" sheetId="20736" r:id="rId9"/>
    <sheet name="42.EndowValueComp" sheetId="20738" r:id="rId10"/>
    <sheet name="53.EndowValueHist" sheetId="20757"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_123Graph_A" localSheetId="1" hidden="1">'[1]1995-96'!$D$6:$D$32</definedName>
    <definedName name="__123Graph_A" localSheetId="3" hidden="1">'[1]1995-96'!$D$6:$D$32</definedName>
    <definedName name="__123Graph_A" localSheetId="5" hidden="1">'[1]1995-96'!$D$6:$D$32</definedName>
    <definedName name="__123Graph_A" localSheetId="7" hidden="1">'[2]1995-96'!$D$6:$D$32</definedName>
    <definedName name="__123Graph_A" localSheetId="0" hidden="1">'[1]1995-96'!$D$6:$D$32</definedName>
    <definedName name="__123Graph_A" hidden="1">'[2]1995-96'!$D$6:$D$32</definedName>
    <definedName name="__123Graph_B" localSheetId="1" hidden="1">'[1]1995-96'!#REF!</definedName>
    <definedName name="__123Graph_B" localSheetId="3" hidden="1">'[1]1995-96'!#REF!</definedName>
    <definedName name="__123Graph_B" localSheetId="5" hidden="1">'[1]1995-96'!#REF!</definedName>
    <definedName name="__123Graph_B" localSheetId="7" hidden="1">'[2]1995-96'!#REF!</definedName>
    <definedName name="__123Graph_B" localSheetId="10" hidden="1">'[2]1995-96'!#REF!</definedName>
    <definedName name="__123Graph_B" localSheetId="0" hidden="1">'[1]1995-96'!#REF!</definedName>
    <definedName name="__123Graph_B" hidden="1">'[2]1995-96'!#REF!</definedName>
    <definedName name="__123Graph_C" localSheetId="1" hidden="1">'[1]1995-96'!$E$6:$E$32</definedName>
    <definedName name="__123Graph_C" localSheetId="3" hidden="1">'[1]1995-96'!$E$6:$E$32</definedName>
    <definedName name="__123Graph_C" localSheetId="5" hidden="1">'[1]1995-96'!$E$6:$E$32</definedName>
    <definedName name="__123Graph_C" localSheetId="7" hidden="1">'[2]1995-96'!$E$6:$E$32</definedName>
    <definedName name="__123Graph_C" localSheetId="0" hidden="1">'[1]1995-96'!$E$6:$E$32</definedName>
    <definedName name="__123Graph_C" hidden="1">'[2]1995-96'!$E$6:$E$32</definedName>
    <definedName name="__123Graph_D" localSheetId="1" hidden="1">'[1]1995-96'!#REF!</definedName>
    <definedName name="__123Graph_D" localSheetId="3" hidden="1">'[1]1995-96'!#REF!</definedName>
    <definedName name="__123Graph_D" localSheetId="5" hidden="1">'[1]1995-96'!#REF!</definedName>
    <definedName name="__123Graph_D" localSheetId="7" hidden="1">'[2]1995-96'!#REF!</definedName>
    <definedName name="__123Graph_D" localSheetId="10" hidden="1">'[2]1995-96'!#REF!</definedName>
    <definedName name="__123Graph_D" localSheetId="0" hidden="1">'[1]1995-96'!#REF!</definedName>
    <definedName name="__123Graph_D" hidden="1">'[2]1995-96'!#REF!</definedName>
    <definedName name="__123Graph_E" localSheetId="1" hidden="1">'[1]1995-96'!$F$6:$F$32</definedName>
    <definedName name="__123Graph_E" localSheetId="3" hidden="1">'[1]1995-96'!$F$6:$F$32</definedName>
    <definedName name="__123Graph_E" localSheetId="5" hidden="1">'[1]1995-96'!$F$6:$F$32</definedName>
    <definedName name="__123Graph_E" localSheetId="7" hidden="1">'[2]1995-96'!$F$6:$F$32</definedName>
    <definedName name="__123Graph_E" localSheetId="0" hidden="1">'[1]1995-96'!$F$6:$F$32</definedName>
    <definedName name="__123Graph_E" hidden="1">'[2]1995-96'!$F$6:$F$32</definedName>
    <definedName name="__123Graph_F" localSheetId="1" hidden="1">'[1]1995-96'!#REF!</definedName>
    <definedName name="__123Graph_F" localSheetId="3" hidden="1">'[1]1995-96'!#REF!</definedName>
    <definedName name="__123Graph_F" localSheetId="5" hidden="1">'[1]1995-96'!#REF!</definedName>
    <definedName name="__123Graph_F" localSheetId="7" hidden="1">'[2]1995-96'!#REF!</definedName>
    <definedName name="__123Graph_F" localSheetId="10" hidden="1">'[2]1995-96'!#REF!</definedName>
    <definedName name="__123Graph_F" localSheetId="0" hidden="1">'[1]1995-96'!#REF!</definedName>
    <definedName name="__123Graph_F" hidden="1">'[2]1995-96'!#REF!</definedName>
    <definedName name="__123Graph_X" localSheetId="1" hidden="1">'[1]1995-96'!#REF!</definedName>
    <definedName name="__123Graph_X" localSheetId="3" hidden="1">'[1]1995-96'!#REF!</definedName>
    <definedName name="__123Graph_X" localSheetId="5" hidden="1">'[1]1995-96'!#REF!</definedName>
    <definedName name="__123Graph_X" localSheetId="7" hidden="1">'[2]1995-96'!#REF!</definedName>
    <definedName name="__123Graph_X" localSheetId="10" hidden="1">'[2]1995-96'!#REF!</definedName>
    <definedName name="__123Graph_X" localSheetId="0" hidden="1">'[1]1995-96'!#REF!</definedName>
    <definedName name="__123Graph_X" hidden="1">'[2]1995-96'!#REF!</definedName>
    <definedName name="_Key1" hidden="1">#REF!</definedName>
    <definedName name="_Key2" hidden="1">#REF!</definedName>
    <definedName name="_Order1" hidden="1">255</definedName>
    <definedName name="_Order2" hidden="1">255</definedName>
    <definedName name="_Sort" hidden="1">#REF!</definedName>
    <definedName name="College_Age_Data">#REF!</definedName>
    <definedName name="College_Age_Ratio">#REF!</definedName>
    <definedName name="College_Data" localSheetId="1">'[3]Finance FY99 DE'!$L$10:$P$33</definedName>
    <definedName name="College_Data" localSheetId="3">'[3]Finance FY99 DE'!$L$10:$P$33</definedName>
    <definedName name="College_Data" localSheetId="5">'[3]Finance FY99 DE'!$L$10:$P$33</definedName>
    <definedName name="College_Data" localSheetId="7">'[4]Finance FY99 DE'!$L$10:$P$33</definedName>
    <definedName name="College_Data" localSheetId="0">'[3]Finance FY99 DE'!$L$10:$P$33</definedName>
    <definedName name="College_Data">'[5]Finance FY99 DE'!$L$10:$P$33</definedName>
    <definedName name="College_Data_A_AA" localSheetId="1">'[3]Finance FY99 DE'!$C$10:$K$33</definedName>
    <definedName name="College_Data_A_AA" localSheetId="3">'[3]Finance FY99 DE'!$C$10:$K$33</definedName>
    <definedName name="College_Data_A_AA" localSheetId="5">'[3]Finance FY99 DE'!$C$10:$K$33</definedName>
    <definedName name="College_Data_A_AA" localSheetId="7">'[4]Finance FY99 DE'!$C$10:$K$33</definedName>
    <definedName name="College_Data_A_AA" localSheetId="0">'[3]Finance FY99 DE'!$C$10:$K$33</definedName>
    <definedName name="College_Data_A_AA">'[5]Finance FY99 DE'!$C$10:$K$33</definedName>
    <definedName name="College_Data_AC_B" localSheetId="1">'[3]Finance FY99 DE'!#REF!</definedName>
    <definedName name="College_Data_AC_B" localSheetId="3">'[3]Finance FY99 DE'!#REF!</definedName>
    <definedName name="College_Data_AC_B" localSheetId="5">'[3]Finance FY99 DE'!#REF!</definedName>
    <definedName name="College_Data_AC_B" localSheetId="7">'[4]Finance FY99 DE'!#REF!</definedName>
    <definedName name="College_Data_AC_B" localSheetId="10">'[5]Finance FY99 DE'!#REF!</definedName>
    <definedName name="College_Data_AC_B" localSheetId="0">'[3]Finance FY99 DE'!#REF!</definedName>
    <definedName name="College_Data_AC_B">'[5]Finance FY99 DE'!#REF!</definedName>
    <definedName name="College_Data_B" localSheetId="1">'[3]Finance FY99 DE'!$L$10:$P$33</definedName>
    <definedName name="College_Data_B" localSheetId="3">'[3]Finance FY99 DE'!$L$10:$P$33</definedName>
    <definedName name="College_Data_B" localSheetId="5">'[3]Finance FY99 DE'!$L$10:$P$33</definedName>
    <definedName name="College_Data_B" localSheetId="7">'[4]Finance FY99 DE'!$L$10:$P$33</definedName>
    <definedName name="College_Data_B" localSheetId="0">'[3]Finance FY99 DE'!$L$10:$P$33</definedName>
    <definedName name="College_Data_B">'[5]Finance FY99 DE'!$L$10:$P$33</definedName>
    <definedName name="College_Data_B_C" localSheetId="1">'[3]Finance FY99 DE'!$L$10:$P$33</definedName>
    <definedName name="College_Data_B_C" localSheetId="3">'[3]Finance FY99 DE'!$L$10:$P$33</definedName>
    <definedName name="College_Data_B_C" localSheetId="5">'[3]Finance FY99 DE'!$L$10:$P$33</definedName>
    <definedName name="College_Data_B_C" localSheetId="7">'[4]Finance FY99 DE'!$L$10:$P$33</definedName>
    <definedName name="College_Data_B_C" localSheetId="0">'[3]Finance FY99 DE'!$L$10:$P$33</definedName>
    <definedName name="College_Data_B_C">'[5]Finance FY99 DE'!$L$10:$P$33</definedName>
    <definedName name="College_Data_Bus" localSheetId="1">'[6]Graduation FY00 DE'!#REF!</definedName>
    <definedName name="College_Data_Bus" localSheetId="3">'[6]Graduation FY00 DE'!#REF!</definedName>
    <definedName name="College_Data_Bus" localSheetId="5">'[6]Graduation FY00 DE'!#REF!</definedName>
    <definedName name="College_Data_Bus" localSheetId="7">'[7]Graduation FY00 DE'!#REF!</definedName>
    <definedName name="College_Data_Bus" localSheetId="10">'[8]Graduation FY00 DE'!#REF!</definedName>
    <definedName name="College_Data_Bus" localSheetId="0">'[6]Graduation FY00 DE'!#REF!</definedName>
    <definedName name="College_Data_Bus">'[8]Graduation FY00 DE'!#REF!</definedName>
    <definedName name="College_Data_Eng" localSheetId="1">'[6]Graduation FY00 DE'!#REF!</definedName>
    <definedName name="College_Data_Eng" localSheetId="3">'[6]Graduation FY00 DE'!#REF!</definedName>
    <definedName name="College_Data_Eng" localSheetId="5">'[6]Graduation FY00 DE'!#REF!</definedName>
    <definedName name="College_Data_Eng" localSheetId="7">'[7]Graduation FY00 DE'!#REF!</definedName>
    <definedName name="College_Data_Eng" localSheetId="10">'[8]Graduation FY00 DE'!#REF!</definedName>
    <definedName name="College_Data_Eng" localSheetId="0">'[6]Graduation FY00 DE'!#REF!</definedName>
    <definedName name="College_Data_Eng">'[8]Graduation FY00 DE'!#REF!</definedName>
    <definedName name="College_Data1" localSheetId="1">[9]DetailFA99!#REF!</definedName>
    <definedName name="College_Data1" localSheetId="3">[9]DetailFA99!#REF!</definedName>
    <definedName name="College_Data1" localSheetId="5">[9]DetailFA99!#REF!</definedName>
    <definedName name="College_Data1" localSheetId="7">[10]DetailFA99!#REF!</definedName>
    <definedName name="College_Data1" localSheetId="10">[11]DetailFA99!#REF!</definedName>
    <definedName name="College_Data1" localSheetId="0">[9]DetailFA99!#REF!</definedName>
    <definedName name="College_Data1">[11]DetailFA99!#REF!</definedName>
    <definedName name="College_Data2" localSheetId="1">[9]DetailFA99!#REF!,[9]DetailFA99!#REF!</definedName>
    <definedName name="College_Data2" localSheetId="3">[9]DetailFA99!#REF!,[9]DetailFA99!#REF!</definedName>
    <definedName name="College_Data2" localSheetId="5">[9]DetailFA99!#REF!,[9]DetailFA99!#REF!</definedName>
    <definedName name="College_Data2" localSheetId="7">[10]DetailFA99!#REF!,[10]DetailFA99!#REF!</definedName>
    <definedName name="College_Data2" localSheetId="10">[11]DetailFA99!#REF!,[11]DetailFA99!#REF!</definedName>
    <definedName name="College_Data2" localSheetId="0">[9]DetailFA99!#REF!,[9]DetailFA99!#REF!</definedName>
    <definedName name="College_Data2">[11]DetailFA99!#REF!,[11]DetailFA99!#REF!</definedName>
    <definedName name="College_Grand_Total" localSheetId="1">[9]DetailFA99!#REF!</definedName>
    <definedName name="College_Grand_Total" localSheetId="3">[9]DetailFA99!#REF!</definedName>
    <definedName name="College_Grand_Total" localSheetId="5">[9]DetailFA99!#REF!</definedName>
    <definedName name="College_Grand_Total" localSheetId="7">[10]DetailFA99!#REF!</definedName>
    <definedName name="College_Grand_Total" localSheetId="10">[11]DetailFA99!#REF!</definedName>
    <definedName name="College_Grand_Total" localSheetId="0">[9]DetailFA99!#REF!</definedName>
    <definedName name="College_Grand_Total">[11]DetailFA99!#REF!</definedName>
    <definedName name="College_Ratio" localSheetId="1">'[12]PrelimFTE Calcs FY01 DE '!$B$9:$E$27</definedName>
    <definedName name="College_Ratio" localSheetId="3">'[12]PrelimFTE Calcs FY01 DE '!$B$9:$E$27</definedName>
    <definedName name="College_Ratio" localSheetId="4">#REF!</definedName>
    <definedName name="College_Ratio" localSheetId="5">'[12]PrelimFTE Calcs FY01 DE '!$B$9:$E$27</definedName>
    <definedName name="College_Ratio" localSheetId="6">#REF!</definedName>
    <definedName name="College_Ratio" localSheetId="7">'[13]PrelimFTE Calcs FY01 DE '!$B$9:$E$27</definedName>
    <definedName name="College_Ratio" localSheetId="8">#REF!</definedName>
    <definedName name="College_Ratio" localSheetId="0">'[12]PrelimFTE Calcs FY01 DE '!$B$9:$E$27</definedName>
    <definedName name="College_Ratio">'[14]PrelimFTE Calcs FY01 DE '!$B$9:$E$27</definedName>
    <definedName name="College_Ratio_Bus" localSheetId="1">'[6]Graduation FY00 DE'!#REF!</definedName>
    <definedName name="College_Ratio_Bus" localSheetId="3">'[6]Graduation FY00 DE'!#REF!</definedName>
    <definedName name="College_Ratio_Bus" localSheetId="5">'[6]Graduation FY00 DE'!#REF!</definedName>
    <definedName name="College_Ratio_Bus" localSheetId="7">'[7]Graduation FY00 DE'!#REF!</definedName>
    <definedName name="College_Ratio_Bus" localSheetId="10">'[8]Graduation FY00 DE'!#REF!</definedName>
    <definedName name="College_Ratio_Bus" localSheetId="0">'[6]Graduation FY00 DE'!#REF!</definedName>
    <definedName name="College_Ratio_Bus">'[8]Graduation FY00 DE'!#REF!</definedName>
    <definedName name="College_Ratio_Eng" localSheetId="1">'[6]Graduation FY00 DE'!#REF!</definedName>
    <definedName name="College_Ratio_Eng" localSheetId="3">'[6]Graduation FY00 DE'!#REF!</definedName>
    <definedName name="College_Ratio_Eng" localSheetId="5">'[6]Graduation FY00 DE'!#REF!</definedName>
    <definedName name="College_Ratio_Eng" localSheetId="7">'[7]Graduation FY00 DE'!#REF!</definedName>
    <definedName name="College_Ratio_Eng" localSheetId="10">'[8]Graduation FY00 DE'!#REF!</definedName>
    <definedName name="College_Ratio_Eng" localSheetId="0">'[6]Graduation FY00 DE'!#REF!</definedName>
    <definedName name="College_Ratio_Eng">'[8]Graduation FY00 DE'!#REF!</definedName>
    <definedName name="College_Ratio1" localSheetId="1">[9]DetailFA99!#REF!</definedName>
    <definedName name="College_Ratio1" localSheetId="3">[9]DetailFA99!#REF!</definedName>
    <definedName name="College_Ratio1" localSheetId="5">[9]DetailFA99!#REF!</definedName>
    <definedName name="College_Ratio1" localSheetId="7">[10]DetailFA99!#REF!</definedName>
    <definedName name="College_Ratio1" localSheetId="10">[11]DetailFA99!#REF!</definedName>
    <definedName name="College_Ratio1" localSheetId="0">[9]DetailFA99!#REF!</definedName>
    <definedName name="College_Ratio1">[11]DetailFA99!#REF!</definedName>
    <definedName name="College_Ratio2" localSheetId="1">[9]DetailFA99!$D$7:$D$31</definedName>
    <definedName name="College_Ratio2" localSheetId="3">[9]DetailFA99!$D$7:$D$31</definedName>
    <definedName name="College_Ratio2" localSheetId="5">[9]DetailFA99!$D$7:$D$31</definedName>
    <definedName name="College_Ratio2" localSheetId="7">[10]DetailFA99!$D$7:$D$31</definedName>
    <definedName name="College_Ratio2" localSheetId="0">[9]DetailFA99!$D$7:$D$31</definedName>
    <definedName name="College_Ratio2">[11]DetailFA99!$D$7:$D$31</definedName>
    <definedName name="College_Ratios">#REF!</definedName>
    <definedName name="Extra_Page" localSheetId="1">'[3]Finance FY99 DE'!#REF!</definedName>
    <definedName name="Extra_Page" localSheetId="3">'[3]Finance FY99 DE'!#REF!</definedName>
    <definedName name="Extra_Page" localSheetId="5">'[3]Finance FY99 DE'!#REF!</definedName>
    <definedName name="Extra_Page" localSheetId="7">'[4]Finance FY99 DE'!#REF!</definedName>
    <definedName name="Extra_Page" localSheetId="10">'[5]Finance FY99 DE'!#REF!</definedName>
    <definedName name="Extra_Page" localSheetId="0">'[3]Finance FY99 DE'!#REF!</definedName>
    <definedName name="Extra_Page">'[5]Finance FY99 DE'!#REF!</definedName>
    <definedName name="IntendedPOEQuery">#REF!</definedName>
    <definedName name="kk">[15]Rank!#REF!</definedName>
    <definedName name="POEQuery">#REF!</definedName>
    <definedName name="_xlnm.Print_Area" localSheetId="1">'28.TFRBComp'!$A$1:$G$37</definedName>
    <definedName name="_xlnm.Print_Area" localSheetId="2">'29.TuitionHist'!$A$1:$G$46</definedName>
    <definedName name="_xlnm.Print_Area" localSheetId="3">'30.T+FperStudComp'!$A$1:$G$37</definedName>
    <definedName name="_xlnm.Print_Area" localSheetId="4">'31.T+FperStudHist'!$A$1:$G$48</definedName>
    <definedName name="_xlnm.Print_Area" localSheetId="5">'32.RevComponentsComp'!$A$1:$G$53</definedName>
    <definedName name="_xlnm.Print_Area" localSheetId="6">'33.RevenueComponentsHist'!$A$1:$H$48</definedName>
    <definedName name="_xlnm.Print_Area" localSheetId="7">'34.STudDevExpenseComp'!$A$1:$G$44</definedName>
    <definedName name="_xlnm.Print_Area" localSheetId="8">'35.StudDevExpenseHist'!$A$1:$I$51</definedName>
    <definedName name="_xlnm.Print_Area" localSheetId="9">'42.EndowValueComp'!$A$1:$F$52</definedName>
    <definedName name="_xlnm.Print_Area" localSheetId="10">'53.EndowValueHist'!$A$1:$H$75</definedName>
    <definedName name="_xlnm.Print_Area" localSheetId="0">Title!$A$1:$I$45</definedName>
    <definedName name="PRT_ALL_RATIOS">#REF!</definedName>
    <definedName name="PRT_FTEF">#REF!</definedName>
    <definedName name="PRT_FTES">#REF!</definedName>
    <definedName name="PRT_FTES_FTEF">#REF!</definedName>
    <definedName name="University_Age_Data">#REF!</definedName>
    <definedName name="University_Age_Ratio">#REF!</definedName>
    <definedName name="University_Data" localSheetId="1">'[16]Finance FY99 DE'!#REF!</definedName>
    <definedName name="University_Data" localSheetId="3">'[16]Finance FY99 DE'!#REF!</definedName>
    <definedName name="University_Data" localSheetId="5">'[16]Finance FY99 DE'!#REF!</definedName>
    <definedName name="University_Data" localSheetId="7">'[17]Finance FY99 DE'!#REF!</definedName>
    <definedName name="University_Data" localSheetId="10">'[5]Finance FY99 DE'!#REF!</definedName>
    <definedName name="University_Data" localSheetId="0">'[3]Finance FY99 DE'!#REF!</definedName>
    <definedName name="University_Data">'[5]Finance FY99 DE'!#REF!</definedName>
    <definedName name="University_Data_Bus" localSheetId="1">'[6]Graduation FY00 DE'!#REF!</definedName>
    <definedName name="University_Data_Bus" localSheetId="3">'[6]Graduation FY00 DE'!#REF!</definedName>
    <definedName name="University_Data_Bus" localSheetId="5">'[6]Graduation FY00 DE'!#REF!</definedName>
    <definedName name="University_Data_Bus" localSheetId="7">'[7]Graduation FY00 DE'!#REF!</definedName>
    <definedName name="University_Data_Bus" localSheetId="10">'[8]Graduation FY00 DE'!#REF!</definedName>
    <definedName name="University_Data_Bus" localSheetId="0">'[6]Graduation FY00 DE'!#REF!</definedName>
    <definedName name="University_Data_Bus">'[8]Graduation FY00 DE'!#REF!</definedName>
    <definedName name="University_Data_Eng" localSheetId="1">'[6]Graduation FY00 DE'!#REF!</definedName>
    <definedName name="University_Data_Eng" localSheetId="3">'[6]Graduation FY00 DE'!#REF!</definedName>
    <definedName name="University_Data_Eng" localSheetId="5">'[6]Graduation FY00 DE'!#REF!</definedName>
    <definedName name="University_Data_Eng" localSheetId="7">'[7]Graduation FY00 DE'!#REF!</definedName>
    <definedName name="University_Data_Eng" localSheetId="10">'[8]Graduation FY00 DE'!#REF!</definedName>
    <definedName name="University_Data_Eng" localSheetId="0">'[6]Graduation FY00 DE'!#REF!</definedName>
    <definedName name="University_Data_Eng">'[8]Graduation FY00 DE'!#REF!</definedName>
    <definedName name="University_Data1" localSheetId="1">[9]DetailFA99!#REF!</definedName>
    <definedName name="University_Data1" localSheetId="3">[9]DetailFA99!#REF!</definedName>
    <definedName name="University_Data1" localSheetId="5">[9]DetailFA99!#REF!</definedName>
    <definedName name="University_Data1" localSheetId="7">[10]DetailFA99!#REF!</definedName>
    <definedName name="University_Data1" localSheetId="10">[11]DetailFA99!#REF!</definedName>
    <definedName name="University_Data1" localSheetId="0">[9]DetailFA99!#REF!</definedName>
    <definedName name="University_Data1">[11]DetailFA99!#REF!</definedName>
    <definedName name="University_Data2" localSheetId="1">[9]DetailFA99!#REF!,[9]DetailFA99!#REF!</definedName>
    <definedName name="University_Data2" localSheetId="3">[9]DetailFA99!#REF!,[9]DetailFA99!#REF!</definedName>
    <definedName name="University_Data2" localSheetId="5">[9]DetailFA99!#REF!,[9]DetailFA99!#REF!</definedName>
    <definedName name="University_Data2" localSheetId="7">[10]DetailFA99!#REF!,[10]DetailFA99!#REF!</definedName>
    <definedName name="University_Data2" localSheetId="10">[11]DetailFA99!#REF!,[11]DetailFA99!#REF!</definedName>
    <definedName name="University_Data2" localSheetId="0">[9]DetailFA99!#REF!,[9]DetailFA99!#REF!</definedName>
    <definedName name="University_Data2">[11]DetailFA99!#REF!,[11]DetailFA99!#REF!</definedName>
    <definedName name="University_Grand_Total" localSheetId="1">[9]DetailFA99!#REF!</definedName>
    <definedName name="University_Grand_Total" localSheetId="3">[9]DetailFA99!#REF!</definedName>
    <definedName name="University_Grand_Total" localSheetId="5">[9]DetailFA99!#REF!</definedName>
    <definedName name="University_Grand_Total" localSheetId="7">[10]DetailFA99!#REF!</definedName>
    <definedName name="University_Grand_Total" localSheetId="10">[11]DetailFA99!#REF!</definedName>
    <definedName name="University_Grand_Total" localSheetId="0">[9]DetailFA99!#REF!</definedName>
    <definedName name="University_Grand_Total">[11]DetailFA99!#REF!</definedName>
    <definedName name="University_Ratio" localSheetId="1">[18]Rank!#REF!</definedName>
    <definedName name="University_Ratio" localSheetId="3">[18]Rank!#REF!</definedName>
    <definedName name="University_Ratio" localSheetId="4">#REF!</definedName>
    <definedName name="University_Ratio" localSheetId="5">[18]Rank!#REF!</definedName>
    <definedName name="University_Ratio" localSheetId="6">#REF!</definedName>
    <definedName name="University_Ratio" localSheetId="7">[19]Rank!#REF!</definedName>
    <definedName name="University_Ratio" localSheetId="8">#REF!</definedName>
    <definedName name="University_Ratio" localSheetId="9">[20]EndowDetail99!#REF!</definedName>
    <definedName name="University_Ratio" localSheetId="10">[20]EndowDetail99!#REF!</definedName>
    <definedName name="University_Ratio" localSheetId="0">[18]Rank!#REF!</definedName>
    <definedName name="University_Ratio">[15]Rank!#REF!</definedName>
    <definedName name="University_Ratio_Bus" localSheetId="1">'[6]Graduation FY00 DE'!#REF!</definedName>
    <definedName name="University_Ratio_Bus" localSheetId="3">'[6]Graduation FY00 DE'!#REF!</definedName>
    <definedName name="University_Ratio_Bus" localSheetId="5">'[6]Graduation FY00 DE'!#REF!</definedName>
    <definedName name="University_Ratio_Bus" localSheetId="7">'[7]Graduation FY00 DE'!#REF!</definedName>
    <definedName name="University_Ratio_Bus" localSheetId="10">'[8]Graduation FY00 DE'!#REF!</definedName>
    <definedName name="University_Ratio_Bus" localSheetId="0">'[6]Graduation FY00 DE'!#REF!</definedName>
    <definedName name="University_Ratio_Bus">'[8]Graduation FY00 DE'!#REF!</definedName>
    <definedName name="University_Ratio_Eng" localSheetId="1">'[6]Graduation FY00 DE'!#REF!</definedName>
    <definedName name="University_Ratio_Eng" localSheetId="3">'[6]Graduation FY00 DE'!#REF!</definedName>
    <definedName name="University_Ratio_Eng" localSheetId="5">'[6]Graduation FY00 DE'!#REF!</definedName>
    <definedName name="University_Ratio_Eng" localSheetId="7">'[7]Graduation FY00 DE'!#REF!</definedName>
    <definedName name="University_Ratio_Eng" localSheetId="10">'[8]Graduation FY00 DE'!#REF!</definedName>
    <definedName name="University_Ratio_Eng" localSheetId="0">'[6]Graduation FY00 DE'!#REF!</definedName>
    <definedName name="University_Ratio_Eng">'[8]Graduation FY00 DE'!#REF!</definedName>
    <definedName name="University_Ratio1" localSheetId="1">[9]DetailFA99!#REF!</definedName>
    <definedName name="University_Ratio1" localSheetId="3">[9]DetailFA99!#REF!</definedName>
    <definedName name="University_Ratio1" localSheetId="5">[9]DetailFA99!#REF!</definedName>
    <definedName name="University_Ratio1" localSheetId="7">[10]DetailFA99!#REF!</definedName>
    <definedName name="University_Ratio1" localSheetId="10">[11]DetailFA99!#REF!</definedName>
    <definedName name="University_Ratio1" localSheetId="0">[9]DetailFA99!#REF!</definedName>
    <definedName name="University_Ratio1">[11]DetailFA99!#REF!</definedName>
    <definedName name="University_Ratio2" localSheetId="1">[9]DetailFA99!#REF!</definedName>
    <definedName name="University_Ratio2" localSheetId="3">[9]DetailFA99!#REF!</definedName>
    <definedName name="University_Ratio2" localSheetId="5">[9]DetailFA99!#REF!</definedName>
    <definedName name="University_Ratio2" localSheetId="7">[10]DetailFA99!#REF!</definedName>
    <definedName name="University_Ratio2" localSheetId="10">[11]DetailFA99!#REF!</definedName>
    <definedName name="University_Ratio2" localSheetId="0">[9]DetailFA99!#REF!</definedName>
    <definedName name="University_Ratio2">[11]DetailFA99!#REF!</definedName>
    <definedName name="University_Ratios" localSheetId="1">[18]SATs!#REF!</definedName>
    <definedName name="University_Ratios" localSheetId="3">[18]SATs!#REF!</definedName>
    <definedName name="University_Ratios" localSheetId="4">#REF!</definedName>
    <definedName name="University_Ratios" localSheetId="5">[18]SATs!#REF!</definedName>
    <definedName name="University_Ratios" localSheetId="6">#REF!</definedName>
    <definedName name="University_Ratios" localSheetId="7">[19]SATs!#REF!</definedName>
    <definedName name="University_Ratios" localSheetId="8">#REF!</definedName>
    <definedName name="University_Ratios" localSheetId="10">[15]SATs!#REF!</definedName>
    <definedName name="University_Ratios" localSheetId="0">[18]SATs!#REF!</definedName>
    <definedName name="University_Ratios">[15]SATs!#REF!</definedName>
    <definedName name="wrn.test." localSheetId="1" hidden="1">{#N/A,#N/A,FALSE,"AdmissFY00-DE1"}</definedName>
    <definedName name="wrn.test." localSheetId="3" hidden="1">{#N/A,#N/A,FALSE,"AdmissFY00-DE1"}</definedName>
    <definedName name="wrn.test." localSheetId="4" hidden="1">{#N/A,#N/A,FALSE,"AdmissFY00-DE1"}</definedName>
    <definedName name="wrn.test." localSheetId="5" hidden="1">{#N/A,#N/A,FALSE,"AdmissFY00-DE1"}</definedName>
    <definedName name="wrn.test." localSheetId="6" hidden="1">{#N/A,#N/A,FALSE,"AdmissFY00-DE1"}</definedName>
    <definedName name="wrn.test." localSheetId="7" hidden="1">{#N/A,#N/A,FALSE,"AdmissFY00-DE1"}</definedName>
    <definedName name="wrn.test." localSheetId="8" hidden="1">{#N/A,#N/A,FALSE,"AdmissFY00-DE1"}</definedName>
    <definedName name="wrn.test." localSheetId="9" hidden="1">{#N/A,#N/A,FALSE,"AdmissFY00-DE1"}</definedName>
    <definedName name="wrn.test." localSheetId="10" hidden="1">{#N/A,#N/A,FALSE,"AdmissFY00-DE1"}</definedName>
    <definedName name="wrn.test." localSheetId="0" hidden="1">{#N/A,#N/A,FALSE,"AdmissFY00-DE1"}</definedName>
    <definedName name="wrn.test." hidden="1">{#N/A,#N/A,FALSE,"AdmissFY00-DE1"}</definedName>
  </definedNames>
  <calcPr calcId="162913"/>
</workbook>
</file>

<file path=xl/calcChain.xml><?xml version="1.0" encoding="utf-8"?>
<calcChain xmlns="http://schemas.openxmlformats.org/spreadsheetml/2006/main">
  <c r="G30" i="20757" l="1"/>
  <c r="D32" i="20757"/>
  <c r="D31" i="20757"/>
  <c r="F31" i="20757" l="1"/>
  <c r="F32" i="20757" l="1"/>
  <c r="G32" i="20757" s="1"/>
  <c r="D30" i="20757"/>
  <c r="F30" i="20757"/>
  <c r="G31" i="20757" s="1"/>
  <c r="D29" i="20757" l="1"/>
  <c r="F29" i="20757"/>
  <c r="F28" i="20757"/>
  <c r="F27" i="20757"/>
  <c r="D28" i="20757"/>
  <c r="D27" i="20757"/>
  <c r="D26" i="20757"/>
  <c r="F26" i="20757"/>
  <c r="F25" i="20757"/>
  <c r="D25" i="20757"/>
  <c r="F24" i="20757"/>
  <c r="D24" i="20757"/>
  <c r="F23" i="20757"/>
  <c r="D23" i="20757"/>
  <c r="F22" i="20757"/>
  <c r="D22" i="20757"/>
  <c r="F21" i="20757"/>
  <c r="D21" i="20757"/>
  <c r="F20" i="20757"/>
  <c r="D20" i="20757"/>
  <c r="F18" i="20757"/>
  <c r="D18" i="20757"/>
  <c r="F17" i="20757"/>
  <c r="D17" i="20757"/>
  <c r="F16" i="20757"/>
  <c r="D16" i="20757"/>
  <c r="F15" i="20757"/>
  <c r="F14" i="20757"/>
  <c r="F13" i="20757"/>
  <c r="F12" i="20757"/>
  <c r="F10" i="20757"/>
  <c r="F9" i="20757"/>
  <c r="F8" i="20757"/>
  <c r="F7" i="20757"/>
  <c r="J41" i="20749"/>
  <c r="C13" i="20736"/>
  <c r="C12" i="20736"/>
  <c r="E12" i="20736" s="1"/>
  <c r="C11" i="20736"/>
  <c r="E11" i="20736" s="1"/>
  <c r="Q15" i="20736"/>
  <c r="C15" i="20736" s="1"/>
  <c r="E15" i="20736" s="1"/>
  <c r="B57" i="20738"/>
  <c r="D53" i="20751"/>
  <c r="B62" i="20751"/>
  <c r="F53" i="20751"/>
  <c r="O15" i="20736"/>
  <c r="F15" i="20736" s="1"/>
  <c r="H15" i="20736" s="1"/>
  <c r="B59" i="20750"/>
  <c r="D61" i="20750" s="1"/>
  <c r="D7" i="20754"/>
  <c r="F7" i="20754"/>
  <c r="L7" i="20754" s="1"/>
  <c r="D8" i="20754"/>
  <c r="F8" i="20754"/>
  <c r="L8" i="20754" s="1"/>
  <c r="H8" i="20754"/>
  <c r="K8" i="20754"/>
  <c r="D9" i="20754"/>
  <c r="F9" i="20754"/>
  <c r="L9" i="20754" s="1"/>
  <c r="D10" i="20754"/>
  <c r="K10" i="20754" s="1"/>
  <c r="F10" i="20754"/>
  <c r="L10" i="20754" s="1"/>
  <c r="D11" i="20754"/>
  <c r="K11" i="20754" s="1"/>
  <c r="F11" i="20754"/>
  <c r="L11" i="20754" s="1"/>
  <c r="H11" i="20754"/>
  <c r="M11" i="20754" s="1"/>
  <c r="D12" i="20754"/>
  <c r="K12" i="20754" s="1"/>
  <c r="F12" i="20754"/>
  <c r="L12" i="20754" s="1"/>
  <c r="H12" i="20754"/>
  <c r="M12" i="20754" s="1"/>
  <c r="D13" i="20754"/>
  <c r="F13" i="20754"/>
  <c r="H13" i="20754"/>
  <c r="J13" i="20754"/>
  <c r="K13" i="20754"/>
  <c r="L13" i="20754"/>
  <c r="M13" i="20754"/>
  <c r="D14" i="20754"/>
  <c r="K14" i="20754" s="1"/>
  <c r="F14" i="20754"/>
  <c r="L14" i="20754" s="1"/>
  <c r="H14" i="20754"/>
  <c r="M14" i="20754"/>
  <c r="D15" i="20754"/>
  <c r="K15" i="20754" s="1"/>
  <c r="F15" i="20754"/>
  <c r="L15" i="20754" s="1"/>
  <c r="H15" i="20754"/>
  <c r="M15" i="20754"/>
  <c r="D16" i="20754"/>
  <c r="F16" i="20754"/>
  <c r="H16" i="20754"/>
  <c r="J16" i="20754"/>
  <c r="K16" i="20754"/>
  <c r="L16" i="20754"/>
  <c r="M16" i="20754"/>
  <c r="D17" i="20754"/>
  <c r="F17" i="20754"/>
  <c r="H17" i="20754"/>
  <c r="J17" i="20754"/>
  <c r="K17" i="20754"/>
  <c r="L17" i="20754"/>
  <c r="M17" i="20754"/>
  <c r="D18" i="20754"/>
  <c r="F18" i="20754"/>
  <c r="H18" i="20754"/>
  <c r="J18" i="20754"/>
  <c r="K18" i="20754"/>
  <c r="L18" i="20754"/>
  <c r="M18" i="20754"/>
  <c r="L43" i="20749"/>
  <c r="E18" i="11"/>
  <c r="E17" i="11"/>
  <c r="F18" i="11" s="1"/>
  <c r="E18" i="10"/>
  <c r="E17" i="10"/>
  <c r="AQ48" i="20738"/>
  <c r="AP48" i="20738"/>
  <c r="AO48" i="20738"/>
  <c r="AN48" i="20738"/>
  <c r="AM48" i="20738"/>
  <c r="AL48" i="20738"/>
  <c r="AK48" i="20738"/>
  <c r="AJ48" i="20738"/>
  <c r="AI48" i="20738"/>
  <c r="AH48" i="20738"/>
  <c r="AG48" i="20738"/>
  <c r="AF48" i="20738"/>
  <c r="AE48" i="20738"/>
  <c r="AD48" i="20738"/>
  <c r="AC48" i="20738"/>
  <c r="AB48" i="20738"/>
  <c r="AA48" i="20738"/>
  <c r="Z48" i="20738"/>
  <c r="Y48" i="20738"/>
  <c r="X48" i="20738"/>
  <c r="W48" i="20738"/>
  <c r="V48" i="20738"/>
  <c r="U48" i="20738"/>
  <c r="T48" i="20738"/>
  <c r="S48" i="20738"/>
  <c r="R48" i="20738"/>
  <c r="Q48" i="20738"/>
  <c r="P48" i="20738"/>
  <c r="O48" i="20738"/>
  <c r="N48" i="20738"/>
  <c r="M48" i="20738"/>
  <c r="O14" i="20736"/>
  <c r="F14" i="20736" s="1"/>
  <c r="O13" i="20736"/>
  <c r="F13" i="20736" s="1"/>
  <c r="O12" i="20736"/>
  <c r="F12" i="20736" s="1"/>
  <c r="H12" i="20736" s="1"/>
  <c r="O11" i="20736"/>
  <c r="F11" i="20736" s="1"/>
  <c r="O10" i="20736"/>
  <c r="F10" i="20736" s="1"/>
  <c r="H10" i="20736" s="1"/>
  <c r="O9" i="20736"/>
  <c r="F9" i="20736" s="1"/>
  <c r="E13" i="20736"/>
  <c r="E10" i="20736"/>
  <c r="E9" i="20736"/>
  <c r="G6" i="20736"/>
  <c r="G7" i="20736"/>
  <c r="G8" i="20736"/>
  <c r="J39" i="20738"/>
  <c r="J38" i="20738"/>
  <c r="J37" i="20738"/>
  <c r="J36" i="20738"/>
  <c r="J35" i="20738"/>
  <c r="J34" i="20738"/>
  <c r="J33" i="20738"/>
  <c r="J32" i="20738"/>
  <c r="J31" i="20738"/>
  <c r="J30" i="20738"/>
  <c r="J29" i="20738"/>
  <c r="J28" i="20738"/>
  <c r="J27" i="20738"/>
  <c r="J26" i="20738"/>
  <c r="J25" i="20738"/>
  <c r="J24" i="20738"/>
  <c r="J23" i="20738"/>
  <c r="J22" i="20738"/>
  <c r="J21" i="20738"/>
  <c r="J20" i="20738"/>
  <c r="J19" i="20738"/>
  <c r="J18" i="20738"/>
  <c r="J17" i="20738"/>
  <c r="J16" i="20738"/>
  <c r="J15" i="20738"/>
  <c r="J14" i="20738"/>
  <c r="J13" i="20738"/>
  <c r="J12" i="20738"/>
  <c r="J11" i="20738"/>
  <c r="J10" i="20738"/>
  <c r="J9" i="20738"/>
  <c r="E16" i="10"/>
  <c r="E7" i="11"/>
  <c r="E8" i="11"/>
  <c r="F8" i="11" s="1"/>
  <c r="E16" i="11"/>
  <c r="E9" i="11"/>
  <c r="E10" i="11"/>
  <c r="C11" i="11"/>
  <c r="E11" i="11" s="1"/>
  <c r="C12" i="11"/>
  <c r="E12" i="11" s="1"/>
  <c r="F12" i="11" s="1"/>
  <c r="E13" i="11"/>
  <c r="E14" i="11"/>
  <c r="E15" i="11"/>
  <c r="F15" i="11" s="1"/>
  <c r="F16" i="11"/>
  <c r="E15" i="10"/>
  <c r="E6" i="11"/>
  <c r="E7" i="10"/>
  <c r="E8" i="10"/>
  <c r="F8" i="10" s="1"/>
  <c r="E9" i="10"/>
  <c r="E10" i="10"/>
  <c r="F10" i="10" s="1"/>
  <c r="E11" i="10"/>
  <c r="F11" i="10" s="1"/>
  <c r="E12" i="10"/>
  <c r="F12" i="10" s="1"/>
  <c r="E13" i="10"/>
  <c r="E14" i="10"/>
  <c r="F14" i="10" s="1"/>
  <c r="E5" i="11"/>
  <c r="I32" i="11"/>
  <c r="L37" i="20749"/>
  <c r="L38" i="20749"/>
  <c r="L32" i="20749"/>
  <c r="L33" i="20749"/>
  <c r="L34" i="20749"/>
  <c r="L35" i="20749"/>
  <c r="L29" i="20749"/>
  <c r="L30" i="20749"/>
  <c r="L20" i="20749"/>
  <c r="L21" i="20749"/>
  <c r="L22" i="20749"/>
  <c r="L23" i="20749"/>
  <c r="L24" i="20749"/>
  <c r="L25" i="20749"/>
  <c r="L26" i="20749"/>
  <c r="L27" i="20749"/>
  <c r="L14" i="20749"/>
  <c r="L15" i="20749"/>
  <c r="L12" i="20749"/>
  <c r="L8" i="20749"/>
  <c r="L9" i="20749"/>
  <c r="L10" i="20749"/>
  <c r="L34" i="20751"/>
  <c r="L29" i="20751"/>
  <c r="N29" i="20751" s="1"/>
  <c r="L26" i="20751"/>
  <c r="N26" i="20751" s="1"/>
  <c r="L17" i="20751"/>
  <c r="N17" i="20751" s="1"/>
  <c r="L15" i="20751"/>
  <c r="N15" i="20751" s="1"/>
  <c r="L14" i="20751"/>
  <c r="N14" i="20751" s="1"/>
  <c r="L11" i="20751"/>
  <c r="N11" i="20751" s="1"/>
  <c r="L9" i="20751"/>
  <c r="N9" i="20751" s="1"/>
  <c r="L35" i="20751"/>
  <c r="N35" i="20751" s="1"/>
  <c r="L36" i="20751"/>
  <c r="N36" i="20751" s="1"/>
  <c r="L30" i="20751"/>
  <c r="N30" i="20751"/>
  <c r="L31" i="20751"/>
  <c r="N31" i="20751" s="1"/>
  <c r="L32" i="20751"/>
  <c r="N32" i="20751"/>
  <c r="L33" i="20751"/>
  <c r="N33" i="20751" s="1"/>
  <c r="L27" i="20751"/>
  <c r="N27" i="20751"/>
  <c r="L28" i="20751"/>
  <c r="N28" i="20751" s="1"/>
  <c r="L18" i="20751"/>
  <c r="N18" i="20751"/>
  <c r="L19" i="20751"/>
  <c r="N19" i="20751" s="1"/>
  <c r="L20" i="20751"/>
  <c r="N20" i="20751"/>
  <c r="L21" i="20751"/>
  <c r="N21" i="20751" s="1"/>
  <c r="L22" i="20751"/>
  <c r="N22" i="20751"/>
  <c r="L23" i="20751"/>
  <c r="N23" i="20751" s="1"/>
  <c r="L24" i="20751"/>
  <c r="N24" i="20751"/>
  <c r="L25" i="20751"/>
  <c r="N25" i="20751" s="1"/>
  <c r="L12" i="20751"/>
  <c r="N12" i="20751"/>
  <c r="L13" i="20751"/>
  <c r="N13" i="20751" s="1"/>
  <c r="L10" i="20751"/>
  <c r="N10" i="20751"/>
  <c r="L6" i="20751"/>
  <c r="N6" i="20751" s="1"/>
  <c r="L7" i="20751"/>
  <c r="N7" i="20751"/>
  <c r="L8" i="20751"/>
  <c r="N8" i="20751" s="1"/>
  <c r="L16" i="20751"/>
  <c r="N16" i="20751"/>
  <c r="N41" i="20751" s="1"/>
  <c r="J34" i="20751"/>
  <c r="J44" i="20751" s="1"/>
  <c r="J29" i="20751"/>
  <c r="J26" i="20751"/>
  <c r="J17" i="20751"/>
  <c r="M17" i="20751" s="1"/>
  <c r="J15" i="20751"/>
  <c r="K15" i="20751" s="1"/>
  <c r="J14" i="20751"/>
  <c r="J11" i="20751"/>
  <c r="J9" i="20751"/>
  <c r="M9" i="20751" s="1"/>
  <c r="J35" i="20751"/>
  <c r="J36" i="20751"/>
  <c r="J30" i="20751"/>
  <c r="M30" i="20751" s="1"/>
  <c r="J31" i="20751"/>
  <c r="J32" i="20751"/>
  <c r="M32" i="20751" s="1"/>
  <c r="J33" i="20751"/>
  <c r="J27" i="20751"/>
  <c r="M27" i="20751" s="1"/>
  <c r="J28" i="20751"/>
  <c r="J18" i="20751"/>
  <c r="M18" i="20751" s="1"/>
  <c r="J19" i="20751"/>
  <c r="J20" i="20751"/>
  <c r="M20" i="20751" s="1"/>
  <c r="J21" i="20751"/>
  <c r="J22" i="20751"/>
  <c r="M22" i="20751" s="1"/>
  <c r="J23" i="20751"/>
  <c r="J24" i="20751"/>
  <c r="M24" i="20751" s="1"/>
  <c r="J25" i="20751"/>
  <c r="J12" i="20751"/>
  <c r="M12" i="20751" s="1"/>
  <c r="J13" i="20751"/>
  <c r="J10" i="20751"/>
  <c r="M10" i="20751" s="1"/>
  <c r="J6" i="20751"/>
  <c r="J7" i="20751"/>
  <c r="M7" i="20751" s="1"/>
  <c r="J8" i="20751"/>
  <c r="J16" i="20751"/>
  <c r="C14" i="20736" s="1"/>
  <c r="E14" i="20736" s="1"/>
  <c r="K26" i="20751"/>
  <c r="K11" i="20751"/>
  <c r="K32" i="20751"/>
  <c r="K7" i="20751"/>
  <c r="J41" i="20751"/>
  <c r="V37" i="20750"/>
  <c r="Z37" i="20750"/>
  <c r="AA37" i="20750" s="1"/>
  <c r="N83" i="20750" s="1"/>
  <c r="N37" i="20750"/>
  <c r="P37" i="20750" s="1"/>
  <c r="J83" i="20750" s="1"/>
  <c r="V32" i="20750"/>
  <c r="Z32" i="20750"/>
  <c r="AA32" i="20750" s="1"/>
  <c r="N78" i="20750" s="1"/>
  <c r="N32" i="20750"/>
  <c r="V29" i="20750"/>
  <c r="Z29" i="20750" s="1"/>
  <c r="N29" i="20750"/>
  <c r="P29" i="20750" s="1"/>
  <c r="V20" i="20750"/>
  <c r="Z20" i="20750" s="1"/>
  <c r="N20" i="20750"/>
  <c r="V18" i="20750"/>
  <c r="Z18" i="20750"/>
  <c r="AA18" i="20750" s="1"/>
  <c r="N64" i="20750" s="1"/>
  <c r="N18" i="20750"/>
  <c r="P18" i="20750" s="1"/>
  <c r="V17" i="20750"/>
  <c r="Z17" i="20750" s="1"/>
  <c r="N17" i="20750"/>
  <c r="V14" i="20750"/>
  <c r="Z14" i="20750" s="1"/>
  <c r="AA14" i="20750" s="1"/>
  <c r="N60" i="20750" s="1"/>
  <c r="N14" i="20750"/>
  <c r="P14" i="20750" s="1"/>
  <c r="V12" i="20750"/>
  <c r="Z12" i="20750" s="1"/>
  <c r="N12" i="20750"/>
  <c r="V38" i="20750"/>
  <c r="Z38" i="20750" s="1"/>
  <c r="AA38" i="20750" s="1"/>
  <c r="N84" i="20750" s="1"/>
  <c r="N38" i="20750"/>
  <c r="V39" i="20750"/>
  <c r="Z39" i="20750" s="1"/>
  <c r="N39" i="20750"/>
  <c r="Y39" i="20750" s="1"/>
  <c r="V33" i="20750"/>
  <c r="Z33" i="20750" s="1"/>
  <c r="N33" i="20750"/>
  <c r="V34" i="20750"/>
  <c r="Z34" i="20750" s="1"/>
  <c r="N34" i="20750"/>
  <c r="Y34" i="20750" s="1"/>
  <c r="M80" i="20750" s="1"/>
  <c r="V35" i="20750"/>
  <c r="Z35" i="20750" s="1"/>
  <c r="AA35" i="20750" s="1"/>
  <c r="N81" i="20750" s="1"/>
  <c r="N35" i="20750"/>
  <c r="V36" i="20750"/>
  <c r="Z36" i="20750"/>
  <c r="AA36" i="20750" s="1"/>
  <c r="N82" i="20750" s="1"/>
  <c r="N36" i="20750"/>
  <c r="Y36" i="20750" s="1"/>
  <c r="M82" i="20750" s="1"/>
  <c r="V30" i="20750"/>
  <c r="Z30" i="20750"/>
  <c r="AA30" i="20750" s="1"/>
  <c r="N76" i="20750" s="1"/>
  <c r="N30" i="20750"/>
  <c r="V31" i="20750"/>
  <c r="Z31" i="20750" s="1"/>
  <c r="N31" i="20750"/>
  <c r="Y31" i="20750" s="1"/>
  <c r="M77" i="20750" s="1"/>
  <c r="V21" i="20750"/>
  <c r="Z21" i="20750" s="1"/>
  <c r="AA21" i="20750" s="1"/>
  <c r="N67" i="20750" s="1"/>
  <c r="N21" i="20750"/>
  <c r="V22" i="20750"/>
  <c r="Z22" i="20750" s="1"/>
  <c r="N22" i="20750"/>
  <c r="Y22" i="20750" s="1"/>
  <c r="V23" i="20750"/>
  <c r="Z23" i="20750" s="1"/>
  <c r="N23" i="20750"/>
  <c r="P23" i="20750" s="1"/>
  <c r="J69" i="20750" s="1"/>
  <c r="V24" i="20750"/>
  <c r="Z24" i="20750" s="1"/>
  <c r="AA24" i="20750" s="1"/>
  <c r="N70" i="20750" s="1"/>
  <c r="N24" i="20750"/>
  <c r="Y24" i="20750"/>
  <c r="M70" i="20750" s="1"/>
  <c r="V25" i="20750"/>
  <c r="Z25" i="20750" s="1"/>
  <c r="N25" i="20750"/>
  <c r="V26" i="20750"/>
  <c r="Z26" i="20750"/>
  <c r="N26" i="20750"/>
  <c r="Y26" i="20750" s="1"/>
  <c r="M72" i="20750" s="1"/>
  <c r="V27" i="20750"/>
  <c r="Z27" i="20750" s="1"/>
  <c r="N27" i="20750"/>
  <c r="Y27" i="20750" s="1"/>
  <c r="M73" i="20750" s="1"/>
  <c r="V28" i="20750"/>
  <c r="Z28" i="20750" s="1"/>
  <c r="AA28" i="20750" s="1"/>
  <c r="N74" i="20750" s="1"/>
  <c r="N28" i="20750"/>
  <c r="P28" i="20750" s="1"/>
  <c r="J74" i="20750" s="1"/>
  <c r="V15" i="20750"/>
  <c r="Z15" i="20750" s="1"/>
  <c r="N15" i="20750"/>
  <c r="V16" i="20750"/>
  <c r="Z16" i="20750" s="1"/>
  <c r="AA16" i="20750" s="1"/>
  <c r="N62" i="20750" s="1"/>
  <c r="N16" i="20750"/>
  <c r="V13" i="20750"/>
  <c r="Z13" i="20750" s="1"/>
  <c r="N13" i="20750"/>
  <c r="Y13" i="20750" s="1"/>
  <c r="M59" i="20750" s="1"/>
  <c r="V9" i="20750"/>
  <c r="Z9" i="20750" s="1"/>
  <c r="AA9" i="20750" s="1"/>
  <c r="N55" i="20750" s="1"/>
  <c r="N9" i="20750"/>
  <c r="P9" i="20750"/>
  <c r="J55" i="20750" s="1"/>
  <c r="V10" i="20750"/>
  <c r="Z10" i="20750" s="1"/>
  <c r="N10" i="20750"/>
  <c r="Y10" i="20750" s="1"/>
  <c r="M56" i="20750" s="1"/>
  <c r="V11" i="20750"/>
  <c r="Z11" i="20750"/>
  <c r="N11" i="20750"/>
  <c r="W11" i="20750" s="1"/>
  <c r="L57" i="20750" s="1"/>
  <c r="V19" i="20750"/>
  <c r="N19" i="20750"/>
  <c r="P19" i="20750"/>
  <c r="J65" i="20750" s="1"/>
  <c r="J87" i="20750" s="1"/>
  <c r="Y37" i="20750"/>
  <c r="M83" i="20750" s="1"/>
  <c r="Y32" i="20750"/>
  <c r="M78" i="20750"/>
  <c r="Y29" i="20750"/>
  <c r="M75" i="20750" s="1"/>
  <c r="Y20" i="20750"/>
  <c r="M66" i="20750"/>
  <c r="Y18" i="20750"/>
  <c r="M64" i="20750" s="1"/>
  <c r="Y17" i="20750"/>
  <c r="M63" i="20750"/>
  <c r="Y14" i="20750"/>
  <c r="M60" i="20750" s="1"/>
  <c r="Y12" i="20750"/>
  <c r="M58" i="20750"/>
  <c r="W32" i="20750"/>
  <c r="L78" i="20750" s="1"/>
  <c r="W20" i="20750"/>
  <c r="L66" i="20750" s="1"/>
  <c r="W17" i="20750"/>
  <c r="L63" i="20750" s="1"/>
  <c r="W12" i="20750"/>
  <c r="L58" i="20750" s="1"/>
  <c r="R37" i="20750"/>
  <c r="K83" i="20750" s="1"/>
  <c r="R32" i="20750"/>
  <c r="K78" i="20750" s="1"/>
  <c r="R20" i="20750"/>
  <c r="K66" i="20750" s="1"/>
  <c r="R18" i="20750"/>
  <c r="K64" i="20750"/>
  <c r="R17" i="20750"/>
  <c r="K63" i="20750" s="1"/>
  <c r="R14" i="20750"/>
  <c r="K60" i="20750"/>
  <c r="R12" i="20750"/>
  <c r="K58" i="20750" s="1"/>
  <c r="Y38" i="20750"/>
  <c r="M84" i="20750"/>
  <c r="M85" i="20750"/>
  <c r="Y33" i="20750"/>
  <c r="M79" i="20750" s="1"/>
  <c r="Y35" i="20750"/>
  <c r="M81" i="20750" s="1"/>
  <c r="Y30" i="20750"/>
  <c r="M76" i="20750" s="1"/>
  <c r="Y21" i="20750"/>
  <c r="M67" i="20750"/>
  <c r="M68" i="20750"/>
  <c r="Y23" i="20750"/>
  <c r="M69" i="20750" s="1"/>
  <c r="Y25" i="20750"/>
  <c r="M71" i="20750" s="1"/>
  <c r="Y15" i="20750"/>
  <c r="M61" i="20750"/>
  <c r="W38" i="20750"/>
  <c r="L84" i="20750" s="1"/>
  <c r="W39" i="20750"/>
  <c r="L85" i="20750"/>
  <c r="W33" i="20750"/>
  <c r="L79" i="20750" s="1"/>
  <c r="W34" i="20750"/>
  <c r="L80" i="20750" s="1"/>
  <c r="W36" i="20750"/>
  <c r="L82" i="20750" s="1"/>
  <c r="W30" i="20750"/>
  <c r="L76" i="20750" s="1"/>
  <c r="W21" i="20750"/>
  <c r="L67" i="20750" s="1"/>
  <c r="W22" i="20750"/>
  <c r="L68" i="20750" s="1"/>
  <c r="W23" i="20750"/>
  <c r="L69" i="20750" s="1"/>
  <c r="W24" i="20750"/>
  <c r="L70" i="20750" s="1"/>
  <c r="W25" i="20750"/>
  <c r="L71" i="20750" s="1"/>
  <c r="W26" i="20750"/>
  <c r="L72" i="20750" s="1"/>
  <c r="W27" i="20750"/>
  <c r="L73" i="20750" s="1"/>
  <c r="W15" i="20750"/>
  <c r="L61" i="20750" s="1"/>
  <c r="W16" i="20750"/>
  <c r="L62" i="20750" s="1"/>
  <c r="W13" i="20750"/>
  <c r="L59" i="20750" s="1"/>
  <c r="R38" i="20750"/>
  <c r="K84" i="20750" s="1"/>
  <c r="R33" i="20750"/>
  <c r="K79" i="20750" s="1"/>
  <c r="R35" i="20750"/>
  <c r="K81" i="20750" s="1"/>
  <c r="R30" i="20750"/>
  <c r="K76" i="20750" s="1"/>
  <c r="R21" i="20750"/>
  <c r="K67" i="20750" s="1"/>
  <c r="R23" i="20750"/>
  <c r="K69" i="20750" s="1"/>
  <c r="R25" i="20750"/>
  <c r="K71" i="20750" s="1"/>
  <c r="R27" i="20750"/>
  <c r="K73" i="20750" s="1"/>
  <c r="R15" i="20750"/>
  <c r="K61" i="20750" s="1"/>
  <c r="R13" i="20750"/>
  <c r="K59" i="20750" s="1"/>
  <c r="R19" i="20750"/>
  <c r="K65" i="20750" s="1"/>
  <c r="K87" i="20750" s="1"/>
  <c r="P32" i="20750"/>
  <c r="J78" i="20750" s="1"/>
  <c r="J75" i="20750"/>
  <c r="P20" i="20750"/>
  <c r="J66" i="20750" s="1"/>
  <c r="J64" i="20750"/>
  <c r="P17" i="20750"/>
  <c r="J63" i="20750" s="1"/>
  <c r="J60" i="20750"/>
  <c r="P12" i="20750"/>
  <c r="J58" i="20750" s="1"/>
  <c r="P38" i="20750"/>
  <c r="J84" i="20750" s="1"/>
  <c r="P39" i="20750"/>
  <c r="J85" i="20750" s="1"/>
  <c r="P33" i="20750"/>
  <c r="J79" i="20750" s="1"/>
  <c r="P34" i="20750"/>
  <c r="J80" i="20750" s="1"/>
  <c r="P35" i="20750"/>
  <c r="J81" i="20750" s="1"/>
  <c r="P36" i="20750"/>
  <c r="J82" i="20750" s="1"/>
  <c r="P30" i="20750"/>
  <c r="J76" i="20750" s="1"/>
  <c r="P31" i="20750"/>
  <c r="J77" i="20750" s="1"/>
  <c r="P21" i="20750"/>
  <c r="J67" i="20750" s="1"/>
  <c r="P22" i="20750"/>
  <c r="J68" i="20750" s="1"/>
  <c r="P24" i="20750"/>
  <c r="J70" i="20750" s="1"/>
  <c r="P25" i="20750"/>
  <c r="J71" i="20750"/>
  <c r="P26" i="20750"/>
  <c r="J72" i="20750" s="1"/>
  <c r="P27" i="20750"/>
  <c r="J73" i="20750"/>
  <c r="P15" i="20750"/>
  <c r="J61" i="20750" s="1"/>
  <c r="P16" i="20750"/>
  <c r="J62" i="20750"/>
  <c r="P13" i="20750"/>
  <c r="J59" i="20750" s="1"/>
  <c r="P10" i="20750"/>
  <c r="J56" i="20750"/>
  <c r="P11" i="20750"/>
  <c r="J57" i="20750" s="1"/>
  <c r="L36" i="20749"/>
  <c r="L31" i="20749"/>
  <c r="L28" i="20749"/>
  <c r="L19" i="20749"/>
  <c r="L17" i="20749"/>
  <c r="L16" i="20749"/>
  <c r="L13" i="20749"/>
  <c r="L11" i="20749"/>
  <c r="L18" i="20749"/>
  <c r="L40" i="20749" s="1"/>
  <c r="J42" i="20749"/>
  <c r="J40" i="20749"/>
  <c r="J44" i="20756"/>
  <c r="J42" i="20756"/>
  <c r="J43" i="20756"/>
  <c r="J41" i="20756"/>
  <c r="G15" i="20736"/>
  <c r="Z19" i="20750"/>
  <c r="AA19" i="20750" s="1"/>
  <c r="N65" i="20750" s="1"/>
  <c r="N87" i="20750" s="1"/>
  <c r="W19" i="20750"/>
  <c r="L65" i="20750"/>
  <c r="L87" i="20750" s="1"/>
  <c r="Y11" i="20750"/>
  <c r="M57" i="20750" s="1"/>
  <c r="R11" i="20750"/>
  <c r="K57" i="20750" s="1"/>
  <c r="Y16" i="20750"/>
  <c r="M62" i="20750" s="1"/>
  <c r="R16" i="20750"/>
  <c r="K62" i="20750" s="1"/>
  <c r="H11" i="20736"/>
  <c r="G11" i="20736"/>
  <c r="Y19" i="20750"/>
  <c r="M65" i="20750" s="1"/>
  <c r="M87" i="20750" s="1"/>
  <c r="Y9" i="20750"/>
  <c r="M55" i="20750" s="1"/>
  <c r="R9" i="20750"/>
  <c r="K55" i="20750"/>
  <c r="Y28" i="20750"/>
  <c r="M74" i="20750" s="1"/>
  <c r="R28" i="20750"/>
  <c r="K74" i="20750"/>
  <c r="F11" i="11"/>
  <c r="I22" i="11"/>
  <c r="G9" i="20736"/>
  <c r="H9" i="20736"/>
  <c r="G13" i="20736"/>
  <c r="H13" i="20736"/>
  <c r="G18" i="20757"/>
  <c r="G23" i="20757"/>
  <c r="R26" i="20750"/>
  <c r="K72" i="20750" s="1"/>
  <c r="R24" i="20750"/>
  <c r="K70" i="20750" s="1"/>
  <c r="R22" i="20750"/>
  <c r="K68" i="20750" s="1"/>
  <c r="R31" i="20750"/>
  <c r="K77" i="20750" s="1"/>
  <c r="R36" i="20750"/>
  <c r="K82" i="20750" s="1"/>
  <c r="R34" i="20750"/>
  <c r="K80" i="20750" s="1"/>
  <c r="R39" i="20750"/>
  <c r="K85" i="20750" s="1"/>
  <c r="W14" i="20750"/>
  <c r="L60" i="20750" s="1"/>
  <c r="W18" i="20750"/>
  <c r="L64" i="20750" s="1"/>
  <c r="W29" i="20750"/>
  <c r="L75" i="20750" s="1"/>
  <c r="W37" i="20750"/>
  <c r="L83" i="20750" s="1"/>
  <c r="K8" i="20751"/>
  <c r="K6" i="20751"/>
  <c r="K13" i="20751"/>
  <c r="K25" i="20751"/>
  <c r="K23" i="20751"/>
  <c r="K21" i="20751"/>
  <c r="K19" i="20751"/>
  <c r="K28" i="20751"/>
  <c r="K33" i="20751"/>
  <c r="K31" i="20751"/>
  <c r="K36" i="20751"/>
  <c r="M16" i="20751"/>
  <c r="M41" i="20751" s="1"/>
  <c r="J24" i="11"/>
  <c r="F6" i="11"/>
  <c r="F15" i="10"/>
  <c r="F17" i="11"/>
  <c r="G12" i="20736"/>
  <c r="G10" i="20736"/>
  <c r="G20" i="20757" l="1"/>
  <c r="G25" i="20757"/>
  <c r="G17" i="20757"/>
  <c r="G22" i="20757"/>
  <c r="G21" i="20757"/>
  <c r="H14" i="20736"/>
  <c r="G14" i="20736"/>
  <c r="J42" i="20751"/>
  <c r="W35" i="20750"/>
  <c r="L81" i="20750" s="1"/>
  <c r="AA11" i="20750"/>
  <c r="N57" i="20750" s="1"/>
  <c r="K12" i="20751"/>
  <c r="K35" i="20751"/>
  <c r="K34" i="20751"/>
  <c r="M6" i="20751"/>
  <c r="M25" i="20751"/>
  <c r="M21" i="20751"/>
  <c r="M28" i="20751"/>
  <c r="M31" i="20751"/>
  <c r="R10" i="20750"/>
  <c r="K56" i="20750" s="1"/>
  <c r="W9" i="20750"/>
  <c r="L55" i="20750" s="1"/>
  <c r="W28" i="20750"/>
  <c r="L74" i="20750" s="1"/>
  <c r="W31" i="20750"/>
  <c r="L77" i="20750" s="1"/>
  <c r="R29" i="20750"/>
  <c r="K75" i="20750" s="1"/>
  <c r="AA15" i="20750"/>
  <c r="N61" i="20750" s="1"/>
  <c r="AA27" i="20750"/>
  <c r="N73" i="20750" s="1"/>
  <c r="AA34" i="20750"/>
  <c r="N80" i="20750" s="1"/>
  <c r="AA39" i="20750"/>
  <c r="N85" i="20750" s="1"/>
  <c r="AA17" i="20750"/>
  <c r="N63" i="20750" s="1"/>
  <c r="K22" i="20751"/>
  <c r="F14" i="11"/>
  <c r="D62" i="20750"/>
  <c r="E53" i="20751"/>
  <c r="J89" i="20750"/>
  <c r="J88" i="20750"/>
  <c r="K18" i="20751"/>
  <c r="M8" i="20751"/>
  <c r="M13" i="20751"/>
  <c r="M23" i="20751"/>
  <c r="M19" i="20751"/>
  <c r="M33" i="20751"/>
  <c r="M36" i="20751"/>
  <c r="M14" i="20751"/>
  <c r="M29" i="20751"/>
  <c r="F13" i="10"/>
  <c r="F9" i="10"/>
  <c r="F13" i="11"/>
  <c r="H10" i="20754"/>
  <c r="G26" i="20757"/>
  <c r="L89" i="20750"/>
  <c r="L42" i="20749"/>
  <c r="M89" i="20750"/>
  <c r="AA26" i="20750"/>
  <c r="N72" i="20750" s="1"/>
  <c r="M88" i="20750"/>
  <c r="W10" i="20750"/>
  <c r="L56" i="20750" s="1"/>
  <c r="K89" i="20750"/>
  <c r="AA10" i="20750"/>
  <c r="N56" i="20750" s="1"/>
  <c r="AA13" i="20750"/>
  <c r="N59" i="20750" s="1"/>
  <c r="N42" i="20751"/>
  <c r="L41" i="20749"/>
  <c r="G16" i="20757"/>
  <c r="G29" i="20757"/>
  <c r="AA22" i="20750"/>
  <c r="N68" i="20750" s="1"/>
  <c r="AA31" i="20750"/>
  <c r="N77" i="20750" s="1"/>
  <c r="AA33" i="20750"/>
  <c r="N79" i="20750" s="1"/>
  <c r="AA12" i="20750"/>
  <c r="N58" i="20750" s="1"/>
  <c r="AA29" i="20750"/>
  <c r="N75" i="20750" s="1"/>
  <c r="K16" i="20751"/>
  <c r="K41" i="20751" s="1"/>
  <c r="K10" i="20751"/>
  <c r="K24" i="20751"/>
  <c r="K20" i="20751"/>
  <c r="K27" i="20751"/>
  <c r="K30" i="20751"/>
  <c r="K9" i="20751"/>
  <c r="K14" i="20751"/>
  <c r="K17" i="20751"/>
  <c r="K44" i="20751" s="1"/>
  <c r="K29" i="20751"/>
  <c r="M35" i="20751"/>
  <c r="M42" i="20751" s="1"/>
  <c r="M11" i="20751"/>
  <c r="M15" i="20751"/>
  <c r="M26" i="20751"/>
  <c r="F9" i="11"/>
  <c r="F7" i="11"/>
  <c r="G24" i="20757"/>
  <c r="K88" i="20750"/>
  <c r="L88" i="20750"/>
  <c r="AA25" i="20750"/>
  <c r="N71" i="20750" s="1"/>
  <c r="AA23" i="20750"/>
  <c r="N69" i="20750" s="1"/>
  <c r="N88" i="20750" s="1"/>
  <c r="AA20" i="20750"/>
  <c r="N66" i="20750" s="1"/>
  <c r="N89" i="20750" s="1"/>
  <c r="N34" i="20751"/>
  <c r="N44" i="20751" s="1"/>
  <c r="M34" i="20751"/>
  <c r="F18" i="10"/>
  <c r="F17" i="10"/>
  <c r="K9" i="20754"/>
  <c r="H9" i="20754"/>
  <c r="G27" i="20757"/>
  <c r="F10" i="11"/>
  <c r="E20" i="11" s="1"/>
  <c r="F16" i="10"/>
  <c r="K7" i="20754"/>
  <c r="H7" i="20754"/>
  <c r="G28" i="20757"/>
  <c r="K42" i="20751" l="1"/>
  <c r="M44" i="20751"/>
</calcChain>
</file>

<file path=xl/sharedStrings.xml><?xml version="1.0" encoding="utf-8"?>
<sst xmlns="http://schemas.openxmlformats.org/spreadsheetml/2006/main" count="963" uniqueCount="292">
  <si>
    <r>
      <t>Source of Data:</t>
    </r>
    <r>
      <rPr>
        <sz val="10"/>
        <rFont val="Times New Roman"/>
        <family val="1"/>
      </rPr>
      <t xml:space="preserve">  Endowment information: NACUBO </t>
    </r>
    <r>
      <rPr>
        <i/>
        <sz val="10"/>
        <rFont val="Times New Roman"/>
        <family val="1"/>
      </rPr>
      <t xml:space="preserve">Endowment Survey Reports; </t>
    </r>
    <r>
      <rPr>
        <sz val="10"/>
        <rFont val="Times New Roman"/>
        <family val="1"/>
      </rPr>
      <t>FTES: Juniata</t>
    </r>
    <r>
      <rPr>
        <i/>
        <sz val="10"/>
        <rFont val="Times New Roman"/>
        <family val="1"/>
      </rPr>
      <t xml:space="preserve"> Student-Faculty Ratio reports</t>
    </r>
  </si>
  <si>
    <t>Endowment Value</t>
  </si>
  <si>
    <t>Endowment Value and Endowment per Student Over Time</t>
  </si>
  <si>
    <t>1989-90</t>
  </si>
  <si>
    <t>1990-91</t>
  </si>
  <si>
    <t>1991-92</t>
  </si>
  <si>
    <t>1992-93</t>
  </si>
  <si>
    <t>2000-01</t>
  </si>
  <si>
    <t>Year</t>
  </si>
  <si>
    <t>Tuition &amp; Fees</t>
  </si>
  <si>
    <t>1994-95</t>
  </si>
  <si>
    <t>1995-96</t>
  </si>
  <si>
    <t>1996-97</t>
  </si>
  <si>
    <t>1997-98</t>
  </si>
  <si>
    <t>1993-94</t>
  </si>
  <si>
    <t>1998-99</t>
  </si>
  <si>
    <t>1999-00</t>
  </si>
  <si>
    <t>Total</t>
  </si>
  <si>
    <t>2001-02</t>
  </si>
  <si>
    <t>Yearly</t>
  </si>
  <si>
    <t>Room &amp; Board</t>
  </si>
  <si>
    <t>% Increase</t>
  </si>
  <si>
    <t xml:space="preserve">Average Yearly Increase - </t>
  </si>
  <si>
    <t>Juniata Tuition, Fees, Room and Board Charges Over time</t>
  </si>
  <si>
    <r>
      <t>Source of Data:</t>
    </r>
    <r>
      <rPr>
        <sz val="10"/>
        <rFont val="Times New Roman"/>
        <family val="1"/>
      </rPr>
      <t xml:space="preserve"> "Annual Tuition, Room, Board &amp; Fees" report, Office of Institutional Research</t>
    </r>
  </si>
  <si>
    <t>Student-Generated Revenues Over Time</t>
  </si>
  <si>
    <t xml:space="preserve">Net Tuition &amp; Fees </t>
  </si>
  <si>
    <t>Full-Time</t>
  </si>
  <si>
    <t>Per Full-Time</t>
  </si>
  <si>
    <t>Net Tuition &amp; Fees</t>
  </si>
  <si>
    <t>Equivalent Student</t>
  </si>
  <si>
    <t>Amount</t>
  </si>
  <si>
    <t>Endowment</t>
  </si>
  <si>
    <t xml:space="preserve">Total E&amp;G </t>
  </si>
  <si>
    <t>E &amp; G Expenditures</t>
  </si>
  <si>
    <t>% Change</t>
  </si>
  <si>
    <t xml:space="preserve">  ---</t>
  </si>
  <si>
    <t>2002-03</t>
  </si>
  <si>
    <r>
      <t>Source of Data:</t>
    </r>
    <r>
      <rPr>
        <sz val="10"/>
        <rFont val="Times New Roman"/>
        <family val="1"/>
      </rPr>
      <t xml:space="preserve"> " Proposed Preliminary Current Fund Budget" reports, WRA</t>
    </r>
  </si>
  <si>
    <t>Instruction</t>
  </si>
  <si>
    <t>St Serv</t>
  </si>
  <si>
    <t>Acad Support</t>
  </si>
  <si>
    <t>FTES</t>
  </si>
  <si>
    <t>Value ($000)</t>
  </si>
  <si>
    <t>Endowment/FTES</t>
  </si>
  <si>
    <t xml:space="preserve">Endowment Market Value </t>
  </si>
  <si>
    <t>Moravian</t>
  </si>
  <si>
    <t>Peer Mean</t>
  </si>
  <si>
    <t>Total T,F, R, B</t>
  </si>
  <si>
    <t>College</t>
  </si>
  <si>
    <t xml:space="preserve">Juniata </t>
  </si>
  <si>
    <t xml:space="preserve">Allegheny </t>
  </si>
  <si>
    <t xml:space="preserve">St. Lawrence </t>
  </si>
  <si>
    <t>Juniata</t>
  </si>
  <si>
    <t>Wash &amp; Jeff</t>
  </si>
  <si>
    <t xml:space="preserve">Total </t>
  </si>
  <si>
    <t>Per FTE Student</t>
  </si>
  <si>
    <t>&amp; Fees</t>
  </si>
  <si>
    <t xml:space="preserve">Net Tuition </t>
  </si>
  <si>
    <t>per FTES</t>
  </si>
  <si>
    <t xml:space="preserve">&amp; Fees </t>
  </si>
  <si>
    <t>Amt</t>
  </si>
  <si>
    <t xml:space="preserve">Total  </t>
  </si>
  <si>
    <t>Revenues</t>
  </si>
  <si>
    <t>% of Total</t>
  </si>
  <si>
    <t>Tuition, Fees, Room &amp; Board Charges</t>
  </si>
  <si>
    <t xml:space="preserve">Net Tuition &amp; Fees per Student </t>
  </si>
  <si>
    <t>BUSINESS</t>
  </si>
  <si>
    <t>AFFAIRS</t>
  </si>
  <si>
    <t xml:space="preserve">Lycoming </t>
  </si>
  <si>
    <r>
      <t>Performance:</t>
    </r>
    <r>
      <rPr>
        <sz val="11"/>
        <rFont val="Times New Roman"/>
        <family val="1"/>
      </rPr>
      <t xml:space="preserve">  Tuition &amp; Fees Percentage:       ; Endowment Percentage:         </t>
    </r>
  </si>
  <si>
    <t xml:space="preserve"> (IPEDS E 01)</t>
  </si>
  <si>
    <t xml:space="preserve"> (IPEDS E 04)</t>
  </si>
  <si>
    <t>support</t>
  </si>
  <si>
    <t xml:space="preserve">Academic </t>
  </si>
  <si>
    <t xml:space="preserve"> (IPEDS E 05)</t>
  </si>
  <si>
    <t>services</t>
  </si>
  <si>
    <t xml:space="preserve">Student </t>
  </si>
  <si>
    <t>from</t>
  </si>
  <si>
    <t>Previous Year</t>
  </si>
  <si>
    <t xml:space="preserve">Net  </t>
  </si>
  <si>
    <t>Tuition</t>
  </si>
  <si>
    <t>Students</t>
  </si>
  <si>
    <t xml:space="preserve">Equivalent </t>
  </si>
  <si>
    <t>Contribution of Tuition &amp; Fees and Endowment to Current Fund Revenue Over Time</t>
  </si>
  <si>
    <t>Student Development Expenditures</t>
  </si>
  <si>
    <t>% of E &amp; G</t>
  </si>
  <si>
    <t>Other</t>
  </si>
  <si>
    <t>Peer Median</t>
  </si>
  <si>
    <t xml:space="preserve">McDaniel </t>
  </si>
  <si>
    <t>Net Tuition &amp; Fees Revenue</t>
  </si>
  <si>
    <t>IPEDS</t>
  </si>
  <si>
    <t>IPEDS Enrollment</t>
  </si>
  <si>
    <r>
      <t>Source of Data:</t>
    </r>
    <r>
      <rPr>
        <sz val="10"/>
        <rFont val="Times New Roman"/>
        <family val="1"/>
      </rPr>
      <t xml:space="preserve"> " Final Current Fund Budget" report, WRA.  History measures contribution of net tuition &amp; fees and endowment to </t>
    </r>
    <r>
      <rPr>
        <b/>
        <sz val="10"/>
        <rFont val="Times New Roman"/>
        <family val="1"/>
      </rPr>
      <t>current fund</t>
    </r>
    <r>
      <rPr>
        <sz val="10"/>
        <rFont val="Times New Roman"/>
        <family val="1"/>
      </rPr>
      <t xml:space="preserve"> revenues; comparison data is available only for total net revenue.</t>
    </r>
  </si>
  <si>
    <t>Student Development Expenditures as a Percentage of Educational  &amp; General Expenditures Over Time</t>
  </si>
  <si>
    <r>
      <t>Performance:</t>
    </r>
    <r>
      <rPr>
        <b/>
        <sz val="11"/>
        <rFont val="Times New Roman"/>
        <family val="1"/>
      </rPr>
      <t xml:space="preserve">      </t>
    </r>
    <r>
      <rPr>
        <sz val="11"/>
        <rFont val="Times New Roman"/>
        <family val="1"/>
      </rPr>
      <t xml:space="preserve">  The peer median student development expenditures per student in fiscal year 2005 was $16,858; Juniata's amount was below that at $15,488.   Juniata's student development expenditures per student rose - albeit slightly - in fiscal 2006, but were still below the level expended in fiscal 2004.</t>
    </r>
  </si>
  <si>
    <t>investment return</t>
  </si>
  <si>
    <t>2003-04</t>
  </si>
  <si>
    <t>FTE</t>
  </si>
  <si>
    <t>Endow/</t>
  </si>
  <si>
    <t xml:space="preserve">Elizabethtown </t>
  </si>
  <si>
    <t xml:space="preserve">Muhlenberg </t>
  </si>
  <si>
    <t xml:space="preserve">Ursinus </t>
  </si>
  <si>
    <t xml:space="preserve">Susquehanna </t>
  </si>
  <si>
    <t xml:space="preserve">Wittenberg </t>
  </si>
  <si>
    <t xml:space="preserve">Washington </t>
  </si>
  <si>
    <t xml:space="preserve">Westminster </t>
  </si>
  <si>
    <t>Institution Name</t>
  </si>
  <si>
    <t xml:space="preserve">private </t>
  </si>
  <si>
    <t>contracts</t>
  </si>
  <si>
    <t>enterprises</t>
  </si>
  <si>
    <r>
      <t>Source of Comparison Data:</t>
    </r>
    <r>
      <rPr>
        <sz val="10"/>
        <rFont val="Times New Roman"/>
        <family val="1"/>
      </rPr>
      <t xml:space="preserve">  HEDS </t>
    </r>
    <r>
      <rPr>
        <i/>
        <sz val="10"/>
        <rFont val="Times New Roman"/>
        <family val="1"/>
      </rPr>
      <t>Tuition &amp; Fees</t>
    </r>
    <r>
      <rPr>
        <sz val="10"/>
        <rFont val="Times New Roman"/>
        <family val="1"/>
      </rPr>
      <t xml:space="preserve">, 2006; AICUP </t>
    </r>
    <r>
      <rPr>
        <i/>
        <sz val="10"/>
        <rFont val="Times New Roman"/>
        <family val="1"/>
      </rPr>
      <t>Tuition &amp; Fees</t>
    </r>
    <r>
      <rPr>
        <sz val="10"/>
        <rFont val="Times New Roman"/>
        <family val="1"/>
      </rPr>
      <t>, 2006; College Web Pages</t>
    </r>
  </si>
  <si>
    <t>revenue</t>
  </si>
  <si>
    <t>other</t>
  </si>
  <si>
    <t>Gov't</t>
  </si>
  <si>
    <t>&amp; other</t>
  </si>
  <si>
    <t>Contracts</t>
  </si>
  <si>
    <t xml:space="preserve">% of </t>
  </si>
  <si>
    <t>NET</t>
  </si>
  <si>
    <t>Auxiliary Enterprises</t>
  </si>
  <si>
    <t xml:space="preserve">Contribution of Various Components of Total Revenue </t>
  </si>
  <si>
    <t>Fall</t>
  </si>
  <si>
    <t>C of Wooster</t>
  </si>
  <si>
    <r>
      <t>Goal:</t>
    </r>
    <r>
      <rPr>
        <sz val="11"/>
        <rFont val="Times New Roman"/>
        <family val="1"/>
      </rPr>
      <t xml:space="preserve"> Continue to increase net tuition and fees per student to somewhere close to the median of the peer institutions.</t>
    </r>
  </si>
  <si>
    <r>
      <t>Goal:</t>
    </r>
    <r>
      <rPr>
        <b/>
        <sz val="11"/>
        <rFont val="Times New Roman"/>
        <family val="1"/>
      </rPr>
      <t xml:space="preserve">  </t>
    </r>
    <r>
      <rPr>
        <sz val="11"/>
        <rFont val="Times New Roman"/>
        <family val="1"/>
      </rPr>
      <t>Decrease dependency on tuition revenues while increasing amount of endowment available to cover operating expenditures.</t>
    </r>
  </si>
  <si>
    <t>5-year increase</t>
  </si>
  <si>
    <t>diff</t>
  </si>
  <si>
    <t>F &amp; M *</t>
  </si>
  <si>
    <t>2004-05</t>
  </si>
  <si>
    <t>IPEDS Finance</t>
  </si>
  <si>
    <t> State grants and contracts</t>
  </si>
  <si>
    <t> Local grants and contracts</t>
  </si>
  <si>
    <t>Grants &amp;</t>
  </si>
  <si>
    <t>Federal</t>
  </si>
  <si>
    <t>Government Grants &amp; Contracts</t>
  </si>
  <si>
    <t>Grants</t>
  </si>
  <si>
    <t>Private Grants</t>
  </si>
  <si>
    <t>Gifts, grants, contracts</t>
  </si>
  <si>
    <t>net grant</t>
  </si>
  <si>
    <t>aid to</t>
  </si>
  <si>
    <t>students</t>
  </si>
  <si>
    <t>operations</t>
  </si>
  <si>
    <t xml:space="preserve">Independent </t>
  </si>
  <si>
    <t>Services</t>
  </si>
  <si>
    <t xml:space="preserve">Hospital </t>
  </si>
  <si>
    <t>expenses</t>
  </si>
  <si>
    <t>Auxiliary</t>
  </si>
  <si>
    <t>Total E &amp; G</t>
  </si>
  <si>
    <r>
      <t>Source of Comparison Data:</t>
    </r>
    <r>
      <rPr>
        <sz val="10"/>
        <rFont val="Times New Roman"/>
        <family val="1"/>
      </rPr>
      <t xml:space="preserve"> IPEDS Fall Enrollment, Fall 2004; IPEDS Finance, FY 2005</t>
    </r>
  </si>
  <si>
    <r>
      <t xml:space="preserve">Source of Comparison Data: </t>
    </r>
    <r>
      <rPr>
        <sz val="10"/>
        <rFont val="Times New Roman"/>
        <family val="1"/>
      </rPr>
      <t xml:space="preserve"> IPEDS Finance Survey, Fiscal Year 2005.  Net Revenue is "Total Revenues" LESS "Total Investment Return", "Independent Operations revenue", and "Other Revenues"</t>
    </r>
  </si>
  <si>
    <r>
      <t>Source of Comparison Data:</t>
    </r>
    <r>
      <rPr>
        <sz val="10"/>
        <rFont val="Times New Roman"/>
        <family val="1"/>
      </rPr>
      <t xml:space="preserve">  IPEDS Peer Analysis System - </t>
    </r>
    <r>
      <rPr>
        <i/>
        <sz val="10"/>
        <rFont val="Times New Roman"/>
        <family val="1"/>
      </rPr>
      <t>Finance Survey</t>
    </r>
    <r>
      <rPr>
        <sz val="10"/>
        <rFont val="Times New Roman"/>
        <family val="1"/>
      </rPr>
      <t>, Fiscal Year 2005.  Student Development expenses are defined as Instruction, Academic Support, and Student Services expenditures; comparative data includes all funds, restricted and unrestricted.</t>
    </r>
  </si>
  <si>
    <t>Endowment market value source - last page of NACUBO Endowment study</t>
  </si>
  <si>
    <t>CONFIDENTIAL</t>
  </si>
  <si>
    <t xml:space="preserve">Augustana </t>
  </si>
  <si>
    <t xml:space="preserve">Birm Southern </t>
  </si>
  <si>
    <t>CENTRE</t>
  </si>
  <si>
    <t>DICKINSON</t>
  </si>
  <si>
    <t xml:space="preserve">Drew </t>
  </si>
  <si>
    <t>GETTYSBURG</t>
  </si>
  <si>
    <t>KENYON</t>
  </si>
  <si>
    <t xml:space="preserve">Knox </t>
  </si>
  <si>
    <t xml:space="preserve">Leb Valley </t>
  </si>
  <si>
    <t xml:space="preserve">Millsaps </t>
  </si>
  <si>
    <t xml:space="preserve">Presbyterian </t>
  </si>
  <si>
    <t>SEWANEE</t>
  </si>
  <si>
    <t>UNION</t>
  </si>
  <si>
    <t>WHITMAN</t>
  </si>
  <si>
    <t xml:space="preserve">Wofford </t>
  </si>
  <si>
    <t>Asp Median</t>
  </si>
  <si>
    <t>2005-06</t>
  </si>
  <si>
    <r>
      <t>Goal:</t>
    </r>
    <r>
      <rPr>
        <sz val="11"/>
        <rFont val="Times New Roman"/>
        <family val="1"/>
      </rPr>
      <t xml:space="preserve"> Increase Juniata's charges to reflect the worth of a Juniata education - and to fit somewhere around the median of the charges assessed by its peer institutions.  </t>
    </r>
  </si>
  <si>
    <t>Independent</t>
  </si>
  <si>
    <t>Operations</t>
  </si>
  <si>
    <t>investment</t>
  </si>
  <si>
    <t>Returns</t>
  </si>
  <si>
    <t>REVENUES</t>
  </si>
  <si>
    <t>REVENUE</t>
  </si>
  <si>
    <t>Less Invest,</t>
  </si>
  <si>
    <t>Indep,</t>
  </si>
  <si>
    <t>T&amp;F</t>
  </si>
  <si>
    <t>Aux Ent</t>
  </si>
  <si>
    <t>As a % of NET Revenue</t>
  </si>
  <si>
    <t>Gov't Grants etc.</t>
  </si>
  <si>
    <t>All</t>
  </si>
  <si>
    <t>Gifts, Grants</t>
  </si>
  <si>
    <t>All Grants</t>
  </si>
  <si>
    <t>Allegheny College</t>
  </si>
  <si>
    <t>Augustana College</t>
  </si>
  <si>
    <t>Birmingham Southern College</t>
  </si>
  <si>
    <t>Centre College</t>
  </si>
  <si>
    <t>Dickinson College</t>
  </si>
  <si>
    <t>Drew University</t>
  </si>
  <si>
    <t>Juniata College</t>
  </si>
  <si>
    <t>Millsaps College</t>
  </si>
  <si>
    <t>Union College</t>
  </si>
  <si>
    <t>Whitman College</t>
  </si>
  <si>
    <t>Wittenberg University</t>
  </si>
  <si>
    <t>E &amp; G Data</t>
  </si>
  <si>
    <t>Tot Instr, Acad Support, &amp; Stud Serv</t>
  </si>
  <si>
    <t>% of E&amp;G</t>
  </si>
  <si>
    <t>Stud Exp/FTES</t>
  </si>
  <si>
    <t>`</t>
  </si>
  <si>
    <t>E&amp;G</t>
  </si>
  <si>
    <t>Instr as %</t>
  </si>
  <si>
    <t>E&amp;G per FTES</t>
  </si>
  <si>
    <t>of E&amp;G</t>
  </si>
  <si>
    <t>hide</t>
  </si>
  <si>
    <t>Endow FY04</t>
  </si>
  <si>
    <r>
      <t>Goal:</t>
    </r>
    <r>
      <rPr>
        <sz val="11"/>
        <rFont val="Times New Roman"/>
        <family val="1"/>
      </rPr>
      <t xml:space="preserve">  Increase Juniata's student development expenditures per student to the median amount of our peer institutions.  </t>
    </r>
  </si>
  <si>
    <t>peer Mean</t>
  </si>
  <si>
    <t>5. COLLEGE  REVENUES  AND  EXPENDITURES</t>
  </si>
  <si>
    <t>7. COLLEGE  ENDOWMENT</t>
  </si>
  <si>
    <t xml:space="preserve"> Juniata vs. Comparison Institutions, Fiscal 2005</t>
  </si>
  <si>
    <t>Knox College</t>
  </si>
  <si>
    <t>Washington College</t>
  </si>
  <si>
    <t>McDaniel College</t>
  </si>
  <si>
    <t>St Lawrence University</t>
  </si>
  <si>
    <t>Kenyon College</t>
  </si>
  <si>
    <t>The College of Wooster</t>
  </si>
  <si>
    <t>Elizabethtown College</t>
  </si>
  <si>
    <t>Franklin and Marshall College</t>
  </si>
  <si>
    <t>Gettysburg College</t>
  </si>
  <si>
    <t>As of May 31, 2006, Juniata's total endowment value was $62 M .</t>
  </si>
  <si>
    <r>
      <t>Performance:</t>
    </r>
    <r>
      <rPr>
        <sz val="11"/>
        <rFont val="Times New Roman"/>
        <family val="1"/>
      </rPr>
      <t xml:space="preserve">  Juniata’s total endowment and endowment per student remain well below the mean and median of all of the colleges in both comparison groups.</t>
    </r>
  </si>
  <si>
    <r>
      <t>Source of Comparison Data:</t>
    </r>
    <r>
      <rPr>
        <sz val="10"/>
        <rFont val="Times New Roman"/>
        <family val="1"/>
      </rPr>
      <t xml:space="preserve">  "NACUBO" Endowment Study, Fiscal Year 2005</t>
    </r>
  </si>
  <si>
    <t>Lebanon Valley College</t>
  </si>
  <si>
    <t>Lycoming College</t>
  </si>
  <si>
    <t>Moravian College and Moravian Theological Seminary</t>
  </si>
  <si>
    <t>Muhlenberg College</t>
  </si>
  <si>
    <t>Susquehanna University</t>
  </si>
  <si>
    <t>Ursinus College</t>
  </si>
  <si>
    <t>Washington &amp; Jefferson College</t>
  </si>
  <si>
    <t>Westminster College</t>
  </si>
  <si>
    <t>Presbyterian College</t>
  </si>
  <si>
    <t>Wofford College</t>
  </si>
  <si>
    <t>Sewanee: The University of the South</t>
  </si>
  <si>
    <t>Endow FY05</t>
  </si>
  <si>
    <t>FTES FA04</t>
  </si>
  <si>
    <t>Endow/FTE</t>
  </si>
  <si>
    <t>in 000</t>
  </si>
  <si>
    <t>2006-07</t>
  </si>
  <si>
    <r>
      <t>Performance:</t>
    </r>
    <r>
      <rPr>
        <sz val="11"/>
        <rFont val="Times New Roman"/>
        <family val="1"/>
      </rPr>
      <t xml:space="preserve">       Juniata raised its charges by 6 to 7% during the years 2001-02 through 2006-07.  As a result, Juniata met its goal in 2005; its total charges are slightly above the average of the peer comparison group, and within $100 of its two prime competitors - Susquehanna and Allegheny.</t>
    </r>
  </si>
  <si>
    <t>FY 05</t>
  </si>
  <si>
    <t>From IPEDS Finance FY05</t>
  </si>
  <si>
    <r>
      <t>Source of Data:</t>
    </r>
    <r>
      <rPr>
        <sz val="10"/>
        <rFont val="Times New Roman"/>
        <family val="1"/>
      </rPr>
      <t xml:space="preserve"> " Proposed Preliminary Current Fund Budget " reports, WRA; "Student-Faculty Ratios By Division &amp; Department, 1996-97 to 2005-06"</t>
    </r>
  </si>
  <si>
    <r>
      <t>Commentary on JC:</t>
    </r>
    <r>
      <rPr>
        <sz val="11"/>
        <rFont val="Times New Roman"/>
        <family val="1"/>
      </rPr>
      <t xml:space="preserve">       The increase in net tuition and fees per student between fiscal years 2005 and 2006 (10.5%) was the largest increase of the last five years.   However, Juniata was still almost $2,000 below the mean of the peer institutions in fiscal 2005.</t>
    </r>
  </si>
  <si>
    <t xml:space="preserve">Juniata's net tuition and fees revenue per student was $13,702 in 2005-06. </t>
  </si>
  <si>
    <t xml:space="preserve"> Juniata vs. Comparison Institutions, Fall 2006</t>
  </si>
  <si>
    <r>
      <t>Performance:</t>
    </r>
    <r>
      <rPr>
        <sz val="11"/>
        <rFont val="Times New Roman"/>
        <family val="1"/>
      </rPr>
      <t xml:space="preserve">  While Juniata's charges for 2006-07 are still below the median of the aspiration institutions, they are now slightly above the median of those institutions that are our peers, and within $100 of our strongest competitors.  </t>
    </r>
  </si>
  <si>
    <r>
      <t>Performance:</t>
    </r>
    <r>
      <rPr>
        <sz val="11"/>
        <rFont val="Times New Roman"/>
        <family val="1"/>
      </rPr>
      <t xml:space="preserve">  As has been the case for many years, Juniata's average net tuition and fee revenue per student was well below the medians of both the peer and aspiration colleges in 2004-05.  Such low revenue per student impairs Juniata's ability to support the ongoing programs of the College.</t>
    </r>
  </si>
  <si>
    <t>2006-07*</t>
  </si>
  <si>
    <t xml:space="preserve">* Budgeted </t>
  </si>
  <si>
    <t>In fiscal 2006, the College's dependence on net tuition and fees again increased while budget relief from endowment income and government grants &amp; contracts declined. Little change is forecast for fiscal 2007.</t>
  </si>
  <si>
    <t>Total Revenue</t>
  </si>
  <si>
    <t>Per IPEDS/AICUP reports:</t>
  </si>
  <si>
    <t>FY06</t>
  </si>
  <si>
    <t>Other revenue</t>
  </si>
  <si>
    <t>Net revenue</t>
  </si>
  <si>
    <t>Gov't Grants Contracts</t>
  </si>
  <si>
    <t>Tuition &amp; Fees comprised 52.5% of Juniata's net revenue in 2005-06.</t>
  </si>
  <si>
    <t>Gifts, Grants, &amp; Contracts</t>
  </si>
  <si>
    <r>
      <t xml:space="preserve">Performance: </t>
    </r>
    <r>
      <rPr>
        <sz val="11"/>
        <rFont val="Times New Roman"/>
        <family val="1"/>
      </rPr>
      <t xml:space="preserve"> When compared to the peer and aspirant institutions, Juniata's tuition and fees revenue constitutes an "average" percentage of total revenue; Juniata's gifts, grants and contracts income percentage is a bit below average. </t>
    </r>
  </si>
  <si>
    <t>Gifts, grants &amp; contracts comprised 18.5% of Juniata's total net revenue in 2005-06.</t>
  </si>
  <si>
    <t>Expenses by functional classification:</t>
  </si>
  <si>
    <t>Research</t>
  </si>
  <si>
    <t>Public Service</t>
  </si>
  <si>
    <t>Academic support</t>
  </si>
  <si>
    <t xml:space="preserve">Student service </t>
  </si>
  <si>
    <t>Institutional support</t>
  </si>
  <si>
    <t>Auxiliary enterprises</t>
  </si>
  <si>
    <t xml:space="preserve">Net grant aid to students </t>
  </si>
  <si>
    <t>Hospital services</t>
  </si>
  <si>
    <t>Independent Operations</t>
  </si>
  <si>
    <t>Operation &amp; Maintenance of Plant</t>
  </si>
  <si>
    <t xml:space="preserve"> </t>
  </si>
  <si>
    <t>Other Expenses</t>
  </si>
  <si>
    <t>Total expenses (Column 1 carried over from B02)</t>
  </si>
  <si>
    <t>FY 06 IPEDS/AICUP</t>
  </si>
  <si>
    <t>Inst,Acad Sup, Stud Serv</t>
  </si>
  <si>
    <t>Juniata's student development expenditures per full-time equivalent student were $15,488 in 2005-06.</t>
  </si>
  <si>
    <r>
      <t>Performance:</t>
    </r>
    <r>
      <rPr>
        <sz val="11"/>
        <rFont val="Times New Roman"/>
        <family val="1"/>
      </rPr>
      <t xml:space="preserve"> Both the percentage of Education and General expenditures spent on student development (instruction, academic support, and student services) and the amount spent on student development per FTE student at Juniata were well below the median of the peer and aspiration groups in 2004-05.</t>
    </r>
  </si>
  <si>
    <t>Student Development Expenses comprised 71% of Juniata's total educational and general expenses in 2005-06.</t>
  </si>
  <si>
    <t>Endow/student</t>
  </si>
  <si>
    <t>Juniata's endowment per full-time equivalent student was $44 K in 2005-06.</t>
  </si>
  <si>
    <r>
      <t>Goal:</t>
    </r>
    <r>
      <rPr>
        <sz val="11"/>
        <rFont val="Times New Roman"/>
        <family val="1"/>
      </rPr>
      <t xml:space="preserve">  Continue to increase the value of the endowment and the endowment per student.</t>
    </r>
  </si>
  <si>
    <r>
      <t>Performance:</t>
    </r>
    <r>
      <rPr>
        <sz val="11"/>
        <rFont val="Times New Roman"/>
        <family val="1"/>
      </rPr>
      <t xml:space="preserve">        Juniata's endowment - and the endowment per student - increased between 2008-09 and 2009-10.</t>
    </r>
  </si>
  <si>
    <t>2012-13</t>
  </si>
  <si>
    <t>2016-17</t>
  </si>
  <si>
    <t>2015-16</t>
  </si>
  <si>
    <t>2014-15</t>
  </si>
  <si>
    <t>2013-14</t>
  </si>
  <si>
    <t>2017-18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</si>
</sst>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_);\(&quot;$&quot;#,##0\)"/>
    <numFmt numFmtId="164" formatCode="0.0%"/>
    <numFmt numFmtId="165" formatCode="&quot;$&quot;#,##0"/>
    <numFmt numFmtId="166" formatCode="0.00_);[Red]\(0.00\)"/>
    <numFmt numFmtId="167" formatCode="#,##0.0"/>
    <numFmt numFmtId="168" formatCode="m/yy"/>
    <numFmt numFmtId="169" formatCode="mmm\ dd\,\ yyyy"/>
    <numFmt numFmtId="170" formatCode="_(&quot;$&quot;* #,##0_);_(&quot;$&quot;* \(#,##0\);_(@_)"/>
    <numFmt numFmtId="171" formatCode="_(&quot;$&quot;* #,##0_);[Red]_(&quot;$&quot;* \(#,##0\);_(@_)"/>
    <numFmt numFmtId="172" formatCode="0.0"/>
    <numFmt numFmtId="173" formatCode="0.000"/>
    <numFmt numFmtId="174" formatCode="&quot;$&quot;#,##0.0"/>
    <numFmt numFmtId="175" formatCode="0_);\(0\)"/>
  </numFmts>
  <fonts count="51">
    <font>
      <sz val="10"/>
      <name val="Arial"/>
    </font>
    <font>
      <sz val="10"/>
      <name val="Arial"/>
      <family val="2"/>
    </font>
    <font>
      <sz val="10"/>
      <name val="Palatino"/>
    </font>
    <font>
      <sz val="10"/>
      <name val="Geneva"/>
    </font>
    <font>
      <b/>
      <sz val="12"/>
      <name val="Times New Roman"/>
      <family val="1"/>
    </font>
    <font>
      <sz val="10"/>
      <name val="Times New Roman"/>
      <family val="1"/>
    </font>
    <font>
      <b/>
      <u/>
      <sz val="10"/>
      <name val="Times New Roman"/>
      <family val="1"/>
    </font>
    <font>
      <b/>
      <sz val="10"/>
      <name val="Times New Roman"/>
      <family val="1"/>
    </font>
    <font>
      <b/>
      <u/>
      <sz val="11"/>
      <name val="Times New Roman"/>
      <family val="1"/>
    </font>
    <font>
      <sz val="11"/>
      <name val="Times New Roman"/>
      <family val="1"/>
    </font>
    <font>
      <b/>
      <i/>
      <sz val="12"/>
      <name val="Times New Roman"/>
      <family val="1"/>
    </font>
    <font>
      <b/>
      <sz val="11"/>
      <name val="Times New Roman"/>
      <family val="1"/>
    </font>
    <font>
      <sz val="14"/>
      <color indexed="10"/>
      <name val="Symbol"/>
      <family val="1"/>
      <charset val="2"/>
    </font>
    <font>
      <sz val="8"/>
      <name val="Times New Roman"/>
      <family val="1"/>
    </font>
    <font>
      <i/>
      <sz val="12"/>
      <name val="Times New Roman"/>
      <family val="1"/>
    </font>
    <font>
      <b/>
      <sz val="9"/>
      <name val="Palatino"/>
    </font>
    <font>
      <sz val="9"/>
      <name val="Palatino"/>
    </font>
    <font>
      <sz val="11"/>
      <name val="Arial"/>
      <family val="2"/>
    </font>
    <font>
      <sz val="10"/>
      <name val="Arial"/>
      <family val="2"/>
    </font>
    <font>
      <u/>
      <sz val="10"/>
      <color indexed="8"/>
      <name val="Times New Roman"/>
      <family val="1"/>
    </font>
    <font>
      <sz val="10"/>
      <color indexed="8"/>
      <name val="Times New Roman"/>
      <family val="1"/>
    </font>
    <font>
      <b/>
      <sz val="10"/>
      <color indexed="8"/>
      <name val="Times New Roman"/>
      <family val="1"/>
    </font>
    <font>
      <b/>
      <u/>
      <sz val="10"/>
      <color indexed="8"/>
      <name val="Times New Roman"/>
      <family val="1"/>
    </font>
    <font>
      <u/>
      <sz val="10"/>
      <name val="Times New Roman"/>
      <family val="1"/>
    </font>
    <font>
      <i/>
      <sz val="10"/>
      <name val="Times New Roman"/>
      <family val="1"/>
    </font>
    <font>
      <b/>
      <i/>
      <sz val="14"/>
      <name val="Times New Roman"/>
      <family val="1"/>
    </font>
    <font>
      <sz val="14"/>
      <name val="Arial"/>
      <family val="2"/>
    </font>
    <font>
      <b/>
      <sz val="10"/>
      <name val="Palatino"/>
    </font>
    <font>
      <b/>
      <i/>
      <sz val="10"/>
      <name val="Times New Roman"/>
      <family val="1"/>
    </font>
    <font>
      <b/>
      <i/>
      <sz val="28"/>
      <name val="Times New Roman"/>
      <family val="1"/>
    </font>
    <font>
      <i/>
      <sz val="10"/>
      <name val="Arial"/>
      <family val="2"/>
    </font>
    <font>
      <sz val="9"/>
      <name val="Times New Roman"/>
      <family val="1"/>
    </font>
    <font>
      <sz val="9"/>
      <color indexed="8"/>
      <name val="Arial"/>
      <family val="2"/>
    </font>
    <font>
      <sz val="11"/>
      <name val="Times New Roman"/>
      <family val="1"/>
    </font>
    <font>
      <u/>
      <sz val="9"/>
      <name val="Times New Roman"/>
      <family val="1"/>
    </font>
    <font>
      <sz val="10"/>
      <name val="Verdana"/>
      <family val="2"/>
    </font>
    <font>
      <sz val="10"/>
      <name val="Times New Roman"/>
      <family val="1"/>
    </font>
    <font>
      <sz val="9"/>
      <name val="Arial"/>
      <family val="2"/>
    </font>
    <font>
      <b/>
      <sz val="9"/>
      <name val="Arial"/>
      <family val="2"/>
    </font>
    <font>
      <b/>
      <sz val="10"/>
      <color indexed="10"/>
      <name val="Times New Roman"/>
      <family val="1"/>
    </font>
    <font>
      <sz val="8"/>
      <name val="Arial"/>
      <family val="2"/>
    </font>
    <font>
      <b/>
      <sz val="9"/>
      <name val="Times New Roman"/>
      <family val="1"/>
    </font>
    <font>
      <b/>
      <u/>
      <sz val="8"/>
      <name val="Times New Roman"/>
      <family val="1"/>
    </font>
    <font>
      <b/>
      <sz val="9"/>
      <name val="Verdana"/>
      <family val="2"/>
    </font>
    <font>
      <sz val="10"/>
      <color indexed="10"/>
      <name val="Times New Roman"/>
      <family val="1"/>
    </font>
    <font>
      <sz val="14"/>
      <name val="Britannic Bold"/>
      <family val="2"/>
    </font>
    <font>
      <b/>
      <sz val="11"/>
      <name val="Arial"/>
      <family val="2"/>
    </font>
    <font>
      <b/>
      <sz val="8"/>
      <name val="Arial"/>
      <family val="2"/>
    </font>
    <font>
      <sz val="9"/>
      <name val="Verdana"/>
      <family val="2"/>
    </font>
    <font>
      <sz val="10"/>
      <name val="Arial"/>
      <family val="2"/>
    </font>
    <font>
      <sz val="11"/>
      <color rgb="FF000000"/>
      <name val="Calibri"/>
      <family val="2"/>
    </font>
  </fonts>
  <fills count="14">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26"/>
        <bgColor indexed="64"/>
      </patternFill>
    </fill>
    <fill>
      <patternFill patternType="solid">
        <fgColor indexed="43"/>
        <bgColor indexed="0"/>
      </patternFill>
    </fill>
    <fill>
      <patternFill patternType="solid">
        <fgColor indexed="15"/>
        <bgColor indexed="64"/>
      </patternFill>
    </fill>
    <fill>
      <patternFill patternType="solid">
        <fgColor indexed="51"/>
        <bgColor indexed="64"/>
      </patternFill>
    </fill>
    <fill>
      <patternFill patternType="solid">
        <fgColor indexed="55"/>
        <bgColor indexed="64"/>
      </patternFill>
    </fill>
    <fill>
      <patternFill patternType="solid">
        <fgColor theme="0" tint="-0.14999847407452621"/>
        <bgColor indexed="64"/>
      </patternFill>
    </fill>
  </fills>
  <borders count="59">
    <border>
      <left/>
      <right/>
      <top/>
      <bottom/>
      <diagonal/>
    </border>
    <border>
      <left/>
      <right/>
      <top/>
      <bottom style="hair">
        <color indexed="63"/>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double">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double">
        <color indexed="64"/>
      </right>
      <top style="thin">
        <color indexed="64"/>
      </top>
      <bottom style="double">
        <color indexed="64"/>
      </bottom>
      <diagonal/>
    </border>
    <border>
      <left/>
      <right style="double">
        <color indexed="64"/>
      </right>
      <top/>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medium">
        <color indexed="64"/>
      </left>
      <right/>
      <top style="medium">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bottom style="medium">
        <color indexed="64"/>
      </bottom>
      <diagonal/>
    </border>
    <border>
      <left style="thin">
        <color indexed="59"/>
      </left>
      <right style="thin">
        <color indexed="59"/>
      </right>
      <top style="thin">
        <color indexed="59"/>
      </top>
      <bottom style="thin">
        <color indexed="59"/>
      </bottom>
      <diagonal/>
    </border>
    <border>
      <left style="thin">
        <color indexed="59"/>
      </left>
      <right style="thin">
        <color indexed="59"/>
      </right>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double">
        <color indexed="64"/>
      </right>
      <top/>
      <bottom/>
      <diagonal/>
    </border>
    <border>
      <left style="double">
        <color indexed="64"/>
      </left>
      <right/>
      <top/>
      <bottom style="thin">
        <color indexed="64"/>
      </bottom>
      <diagonal/>
    </border>
    <border>
      <left style="double">
        <color indexed="64"/>
      </left>
      <right style="double">
        <color indexed="64"/>
      </right>
      <top/>
      <bottom style="thin">
        <color indexed="64"/>
      </bottom>
      <diagonal/>
    </border>
    <border>
      <left/>
      <right style="double">
        <color indexed="64"/>
      </right>
      <top/>
      <bottom style="thin">
        <color indexed="64"/>
      </bottom>
      <diagonal/>
    </border>
    <border>
      <left style="double">
        <color indexed="64"/>
      </left>
      <right/>
      <top/>
      <bottom/>
      <diagonal/>
    </border>
  </borders>
  <cellStyleXfs count="27">
    <xf numFmtId="0" fontId="0" fillId="0" borderId="0"/>
    <xf numFmtId="0" fontId="12" fillId="0" borderId="0" applyFill="0" applyBorder="0">
      <alignment horizontal="left"/>
      <protection hidden="1"/>
    </xf>
    <xf numFmtId="3" fontId="2" fillId="0" borderId="0"/>
    <xf numFmtId="2" fontId="2" fillId="0" borderId="0"/>
    <xf numFmtId="168" fontId="3" fillId="0" borderId="0"/>
    <xf numFmtId="4" fontId="2" fillId="0" borderId="0" applyAlignment="0"/>
    <xf numFmtId="3" fontId="13" fillId="0" borderId="0" applyNumberFormat="0">
      <alignment horizontal="right" vertical="center"/>
    </xf>
    <xf numFmtId="170" fontId="13" fillId="0" borderId="0">
      <alignment horizontal="right" vertical="center"/>
    </xf>
    <xf numFmtId="169" fontId="9" fillId="2" borderId="1">
      <alignment horizontal="center" vertical="center" wrapText="1"/>
      <protection locked="0"/>
    </xf>
    <xf numFmtId="171" fontId="9" fillId="2" borderId="1">
      <alignment horizontal="center" vertical="center"/>
      <protection locked="0"/>
    </xf>
    <xf numFmtId="166" fontId="9" fillId="2" borderId="1">
      <alignment horizontal="center" vertical="center"/>
      <protection locked="0"/>
    </xf>
    <xf numFmtId="14" fontId="9" fillId="2" borderId="1">
      <alignment horizontal="center" vertical="center" wrapText="1"/>
      <protection locked="0"/>
    </xf>
    <xf numFmtId="49" fontId="9" fillId="2" borderId="1">
      <alignment horizontal="left" vertical="center" wrapText="1"/>
      <protection locked="0"/>
    </xf>
    <xf numFmtId="3" fontId="9" fillId="2" borderId="1">
      <alignment vertical="center"/>
      <protection locked="0"/>
    </xf>
    <xf numFmtId="0" fontId="4" fillId="0" borderId="0" applyNumberFormat="0" applyFont="0">
      <alignment horizontal="left" vertical="center" wrapText="1"/>
    </xf>
    <xf numFmtId="49" fontId="4" fillId="0" borderId="0" applyFill="0" applyBorder="0" applyAlignment="0"/>
    <xf numFmtId="0" fontId="49" fillId="0" borderId="0"/>
    <xf numFmtId="0" fontId="9" fillId="0" borderId="0">
      <alignment horizontal="left" vertical="top" wrapText="1"/>
    </xf>
    <xf numFmtId="0" fontId="3" fillId="0" borderId="0"/>
    <xf numFmtId="0" fontId="33" fillId="0" borderId="0"/>
    <xf numFmtId="0" fontId="3" fillId="0" borderId="0"/>
    <xf numFmtId="3" fontId="2" fillId="0" borderId="0">
      <alignment horizontal="center"/>
    </xf>
    <xf numFmtId="0" fontId="3" fillId="0" borderId="0"/>
    <xf numFmtId="0" fontId="9" fillId="0" borderId="0"/>
    <xf numFmtId="164" fontId="2" fillId="0" borderId="0">
      <alignment horizontal="right"/>
    </xf>
    <xf numFmtId="164" fontId="2" fillId="0" borderId="0"/>
    <xf numFmtId="49" fontId="14" fillId="0" borderId="0"/>
  </cellStyleXfs>
  <cellXfs count="494">
    <xf numFmtId="0" fontId="0" fillId="0" borderId="0" xfId="0"/>
    <xf numFmtId="164" fontId="5" fillId="0" borderId="0" xfId="0" applyNumberFormat="1" applyFont="1" applyAlignment="1">
      <alignment horizontal="center"/>
    </xf>
    <xf numFmtId="0" fontId="5" fillId="0" borderId="0" xfId="0" applyFont="1" applyAlignment="1">
      <alignment horizontal="center"/>
    </xf>
    <xf numFmtId="0" fontId="5" fillId="0" borderId="0" xfId="0" applyFont="1"/>
    <xf numFmtId="164" fontId="7" fillId="0" borderId="0" xfId="0" applyNumberFormat="1" applyFont="1" applyAlignment="1">
      <alignment horizontal="center"/>
    </xf>
    <xf numFmtId="0" fontId="6" fillId="0" borderId="0" xfId="0" applyFont="1"/>
    <xf numFmtId="164" fontId="5" fillId="3" borderId="2" xfId="0" applyNumberFormat="1" applyFont="1" applyFill="1" applyBorder="1" applyAlignment="1">
      <alignment horizontal="center"/>
    </xf>
    <xf numFmtId="164" fontId="7" fillId="3" borderId="3" xfId="0" applyNumberFormat="1" applyFont="1" applyFill="1" applyBorder="1" applyAlignment="1">
      <alignment horizontal="center"/>
    </xf>
    <xf numFmtId="0" fontId="6" fillId="0" borderId="0" xfId="0" applyFont="1" applyBorder="1" applyAlignment="1">
      <alignment horizontal="center"/>
    </xf>
    <xf numFmtId="0" fontId="5" fillId="0" borderId="0" xfId="0" applyFont="1" applyBorder="1" applyAlignment="1">
      <alignment horizontal="center"/>
    </xf>
    <xf numFmtId="0" fontId="7" fillId="0" borderId="0" xfId="0" applyFont="1" applyBorder="1" applyAlignment="1">
      <alignment horizontal="center"/>
    </xf>
    <xf numFmtId="0" fontId="7" fillId="0" borderId="0" xfId="0" applyFont="1"/>
    <xf numFmtId="0" fontId="7" fillId="0" borderId="4" xfId="0" applyFont="1" applyBorder="1" applyAlignment="1">
      <alignment horizontal="center"/>
    </xf>
    <xf numFmtId="0" fontId="7" fillId="0" borderId="0" xfId="0" applyFont="1" applyAlignment="1"/>
    <xf numFmtId="3" fontId="5" fillId="0" borderId="0" xfId="0" applyNumberFormat="1" applyFont="1" applyAlignment="1">
      <alignment horizontal="center"/>
    </xf>
    <xf numFmtId="0" fontId="6" fillId="0" borderId="5" xfId="0" applyFont="1" applyBorder="1" applyAlignment="1">
      <alignment horizontal="center"/>
    </xf>
    <xf numFmtId="0" fontId="7" fillId="0" borderId="5" xfId="0" applyFont="1" applyBorder="1" applyAlignment="1">
      <alignment horizontal="center"/>
    </xf>
    <xf numFmtId="0" fontId="5" fillId="0" borderId="5" xfId="0" applyFont="1" applyBorder="1" applyAlignment="1">
      <alignment horizontal="center"/>
    </xf>
    <xf numFmtId="0" fontId="5" fillId="0" borderId="0" xfId="0" applyFont="1" applyAlignment="1"/>
    <xf numFmtId="0" fontId="7" fillId="0" borderId="6" xfId="0" applyFont="1" applyBorder="1" applyAlignment="1">
      <alignment horizontal="center"/>
    </xf>
    <xf numFmtId="0" fontId="7" fillId="0" borderId="7" xfId="0" applyFont="1" applyBorder="1" applyAlignment="1">
      <alignment horizontal="center"/>
    </xf>
    <xf numFmtId="0" fontId="7" fillId="3" borderId="7" xfId="0" applyFont="1" applyFill="1" applyBorder="1" applyAlignment="1">
      <alignment horizontal="center"/>
    </xf>
    <xf numFmtId="9" fontId="5" fillId="0" borderId="0" xfId="0" applyNumberFormat="1" applyFont="1" applyAlignment="1">
      <alignment horizontal="center"/>
    </xf>
    <xf numFmtId="0" fontId="10" fillId="0" borderId="0" xfId="0" applyFont="1" applyAlignment="1">
      <alignment horizontal="center"/>
    </xf>
    <xf numFmtId="165" fontId="5" fillId="0" borderId="0" xfId="0" applyNumberFormat="1" applyFont="1" applyAlignment="1">
      <alignment horizontal="center"/>
    </xf>
    <xf numFmtId="165" fontId="5" fillId="0" borderId="0" xfId="0" applyNumberFormat="1" applyFont="1" applyBorder="1" applyAlignment="1">
      <alignment horizontal="center"/>
    </xf>
    <xf numFmtId="165" fontId="7" fillId="0" borderId="8" xfId="0" applyNumberFormat="1" applyFont="1" applyBorder="1" applyAlignment="1">
      <alignment horizontal="center"/>
    </xf>
    <xf numFmtId="165" fontId="7" fillId="0" borderId="0" xfId="0" applyNumberFormat="1" applyFont="1" applyAlignment="1">
      <alignment horizontal="center"/>
    </xf>
    <xf numFmtId="0" fontId="7" fillId="3" borderId="9" xfId="0" applyFont="1" applyFill="1" applyBorder="1"/>
    <xf numFmtId="165" fontId="7" fillId="3" borderId="4" xfId="0" applyNumberFormat="1" applyFont="1" applyFill="1" applyBorder="1" applyAlignment="1">
      <alignment horizontal="center"/>
    </xf>
    <xf numFmtId="165" fontId="7" fillId="3" borderId="10" xfId="0" applyNumberFormat="1" applyFont="1" applyFill="1" applyBorder="1" applyAlignment="1">
      <alignment horizontal="center"/>
    </xf>
    <xf numFmtId="164" fontId="7" fillId="3" borderId="11" xfId="0" applyNumberFormat="1" applyFont="1" applyFill="1" applyBorder="1" applyAlignment="1">
      <alignment horizontal="center"/>
    </xf>
    <xf numFmtId="0" fontId="7" fillId="3" borderId="12" xfId="0" applyFont="1" applyFill="1" applyBorder="1"/>
    <xf numFmtId="165" fontId="7" fillId="3" borderId="13" xfId="0" applyNumberFormat="1" applyFont="1" applyFill="1" applyBorder="1" applyAlignment="1">
      <alignment horizontal="center"/>
    </xf>
    <xf numFmtId="165" fontId="7" fillId="3" borderId="8" xfId="0" applyNumberFormat="1" applyFont="1" applyFill="1" applyBorder="1" applyAlignment="1">
      <alignment horizontal="center"/>
    </xf>
    <xf numFmtId="0" fontId="5" fillId="0" borderId="14" xfId="0" applyFont="1" applyBorder="1"/>
    <xf numFmtId="165" fontId="5" fillId="0" borderId="0" xfId="0" applyNumberFormat="1" applyFont="1" applyFill="1" applyBorder="1" applyAlignment="1">
      <alignment horizontal="center"/>
    </xf>
    <xf numFmtId="165" fontId="5" fillId="0" borderId="15" xfId="0" applyNumberFormat="1" applyFont="1" applyBorder="1" applyAlignment="1">
      <alignment horizontal="center"/>
    </xf>
    <xf numFmtId="164" fontId="7" fillId="3" borderId="2" xfId="0" applyNumberFormat="1" applyFont="1" applyFill="1" applyBorder="1" applyAlignment="1">
      <alignment horizontal="center"/>
    </xf>
    <xf numFmtId="0" fontId="7" fillId="0" borderId="12" xfId="0" applyFont="1" applyBorder="1"/>
    <xf numFmtId="165" fontId="7" fillId="0" borderId="13" xfId="0" applyNumberFormat="1" applyFont="1" applyBorder="1" applyAlignment="1">
      <alignment horizontal="center"/>
    </xf>
    <xf numFmtId="167" fontId="5" fillId="0" borderId="0" xfId="0" applyNumberFormat="1" applyFont="1" applyAlignment="1">
      <alignment horizontal="center"/>
    </xf>
    <xf numFmtId="165" fontId="7" fillId="0" borderId="4" xfId="0" applyNumberFormat="1" applyFont="1" applyBorder="1" applyAlignment="1">
      <alignment horizontal="center"/>
    </xf>
    <xf numFmtId="167" fontId="7" fillId="0" borderId="4" xfId="0" applyNumberFormat="1" applyFont="1" applyBorder="1" applyAlignment="1">
      <alignment horizontal="center"/>
    </xf>
    <xf numFmtId="165" fontId="7" fillId="0" borderId="11" xfId="0" applyNumberFormat="1" applyFont="1" applyBorder="1" applyAlignment="1">
      <alignment horizontal="center"/>
    </xf>
    <xf numFmtId="165" fontId="7" fillId="0" borderId="0" xfId="0" applyNumberFormat="1" applyFont="1" applyBorder="1" applyAlignment="1">
      <alignment horizontal="center"/>
    </xf>
    <xf numFmtId="167" fontId="7" fillId="0" borderId="0" xfId="0" applyNumberFormat="1" applyFont="1" applyBorder="1" applyAlignment="1">
      <alignment horizontal="center"/>
    </xf>
    <xf numFmtId="165" fontId="7" fillId="0" borderId="2" xfId="0" applyNumberFormat="1" applyFont="1" applyBorder="1" applyAlignment="1">
      <alignment horizontal="center"/>
    </xf>
    <xf numFmtId="165" fontId="6" fillId="0" borderId="0" xfId="0" applyNumberFormat="1" applyFont="1" applyBorder="1" applyAlignment="1">
      <alignment horizontal="center"/>
    </xf>
    <xf numFmtId="167" fontId="6" fillId="0" borderId="0" xfId="0" applyNumberFormat="1" applyFont="1" applyBorder="1" applyAlignment="1">
      <alignment horizontal="center"/>
    </xf>
    <xf numFmtId="165" fontId="6" fillId="0" borderId="2" xfId="0" applyNumberFormat="1" applyFont="1" applyBorder="1" applyAlignment="1">
      <alignment horizontal="center"/>
    </xf>
    <xf numFmtId="167" fontId="5" fillId="0" borderId="0" xfId="0" applyNumberFormat="1" applyFont="1" applyBorder="1" applyAlignment="1">
      <alignment horizontal="center"/>
    </xf>
    <xf numFmtId="165" fontId="5" fillId="0" borderId="2" xfId="0" applyNumberFormat="1" applyFont="1" applyBorder="1" applyAlignment="1">
      <alignment horizontal="center"/>
    </xf>
    <xf numFmtId="165" fontId="5" fillId="0" borderId="13" xfId="0" applyNumberFormat="1" applyFont="1" applyBorder="1" applyAlignment="1">
      <alignment horizontal="center"/>
    </xf>
    <xf numFmtId="167" fontId="5" fillId="0" borderId="13" xfId="0" applyNumberFormat="1" applyFont="1" applyBorder="1" applyAlignment="1">
      <alignment horizontal="center"/>
    </xf>
    <xf numFmtId="0" fontId="5" fillId="0" borderId="16" xfId="0" applyFont="1" applyBorder="1" applyAlignment="1"/>
    <xf numFmtId="0" fontId="5" fillId="0" borderId="16" xfId="0" applyFont="1" applyBorder="1" applyAlignment="1">
      <alignment horizontal="center"/>
    </xf>
    <xf numFmtId="9" fontId="5" fillId="0" borderId="16" xfId="0" applyNumberFormat="1" applyFont="1" applyBorder="1" applyAlignment="1"/>
    <xf numFmtId="9" fontId="5" fillId="0" borderId="16" xfId="0" applyNumberFormat="1" applyFont="1" applyBorder="1" applyAlignment="1">
      <alignment horizontal="center"/>
    </xf>
    <xf numFmtId="165" fontId="5" fillId="0" borderId="5" xfId="0" applyNumberFormat="1" applyFont="1" applyBorder="1" applyAlignment="1">
      <alignment horizontal="center"/>
    </xf>
    <xf numFmtId="165" fontId="5" fillId="0" borderId="6" xfId="0" applyNumberFormat="1" applyFont="1" applyBorder="1" applyAlignment="1">
      <alignment horizontal="center"/>
    </xf>
    <xf numFmtId="165" fontId="5" fillId="0" borderId="14" xfId="0" applyNumberFormat="1" applyFont="1" applyBorder="1" applyAlignment="1">
      <alignment horizontal="center"/>
    </xf>
    <xf numFmtId="165" fontId="5" fillId="0" borderId="12" xfId="0" applyNumberFormat="1" applyFont="1" applyBorder="1" applyAlignment="1">
      <alignment horizontal="center"/>
    </xf>
    <xf numFmtId="165" fontId="7" fillId="3" borderId="9" xfId="0" applyNumberFormat="1" applyFont="1" applyFill="1" applyBorder="1" applyAlignment="1">
      <alignment horizontal="center"/>
    </xf>
    <xf numFmtId="165" fontId="7" fillId="3" borderId="14" xfId="0" applyNumberFormat="1" applyFont="1" applyFill="1" applyBorder="1" applyAlignment="1">
      <alignment horizontal="center"/>
    </xf>
    <xf numFmtId="165" fontId="6" fillId="3" borderId="5" xfId="0" applyNumberFormat="1" applyFont="1" applyFill="1" applyBorder="1" applyAlignment="1">
      <alignment horizontal="center"/>
    </xf>
    <xf numFmtId="165" fontId="6" fillId="3" borderId="2" xfId="0" applyNumberFormat="1" applyFont="1" applyFill="1" applyBorder="1" applyAlignment="1">
      <alignment horizontal="center"/>
    </xf>
    <xf numFmtId="165" fontId="6" fillId="3" borderId="0" xfId="0" applyNumberFormat="1" applyFont="1" applyFill="1" applyBorder="1" applyAlignment="1">
      <alignment horizontal="center"/>
    </xf>
    <xf numFmtId="0" fontId="7" fillId="3" borderId="5" xfId="0" applyFont="1" applyFill="1" applyBorder="1" applyAlignment="1">
      <alignment horizontal="center"/>
    </xf>
    <xf numFmtId="0" fontId="6" fillId="3" borderId="17" xfId="0" applyFont="1" applyFill="1" applyBorder="1" applyAlignment="1">
      <alignment horizontal="center"/>
    </xf>
    <xf numFmtId="165" fontId="6" fillId="3" borderId="18" xfId="0" applyNumberFormat="1" applyFont="1" applyFill="1" applyBorder="1" applyAlignment="1">
      <alignment horizontal="center"/>
    </xf>
    <xf numFmtId="0" fontId="6" fillId="3" borderId="19" xfId="0" applyFont="1" applyFill="1" applyBorder="1" applyAlignment="1">
      <alignment horizontal="center"/>
    </xf>
    <xf numFmtId="0" fontId="6" fillId="3" borderId="20" xfId="0" applyFont="1" applyFill="1" applyBorder="1" applyAlignment="1">
      <alignment horizontal="center"/>
    </xf>
    <xf numFmtId="9" fontId="7" fillId="0" borderId="2" xfId="0" applyNumberFormat="1" applyFont="1" applyBorder="1" applyAlignment="1">
      <alignment horizontal="center"/>
    </xf>
    <xf numFmtId="9" fontId="7" fillId="0" borderId="3" xfId="0" applyNumberFormat="1" applyFont="1" applyBorder="1" applyAlignment="1">
      <alignment horizontal="center"/>
    </xf>
    <xf numFmtId="3" fontId="5" fillId="0" borderId="15" xfId="21" applyFont="1" applyBorder="1">
      <alignment horizontal="center"/>
    </xf>
    <xf numFmtId="0" fontId="5" fillId="0" borderId="2" xfId="0" applyFont="1" applyBorder="1"/>
    <xf numFmtId="0" fontId="7" fillId="3" borderId="19" xfId="0" applyFont="1" applyFill="1" applyBorder="1"/>
    <xf numFmtId="0" fontId="5" fillId="3" borderId="20" xfId="0" applyFont="1" applyFill="1" applyBorder="1"/>
    <xf numFmtId="0" fontId="5" fillId="3" borderId="19" xfId="0" applyFont="1" applyFill="1" applyBorder="1"/>
    <xf numFmtId="3" fontId="7" fillId="3" borderId="21" xfId="21" applyFont="1" applyFill="1" applyBorder="1">
      <alignment horizontal="center"/>
    </xf>
    <xf numFmtId="3" fontId="5" fillId="0" borderId="22" xfId="21" applyFont="1" applyFill="1" applyBorder="1">
      <alignment horizontal="center"/>
    </xf>
    <xf numFmtId="165" fontId="5" fillId="0" borderId="14" xfId="0" applyNumberFormat="1" applyFont="1" applyFill="1" applyBorder="1" applyAlignment="1">
      <alignment horizontal="center"/>
    </xf>
    <xf numFmtId="0" fontId="5" fillId="0" borderId="0" xfId="0" applyFont="1" applyBorder="1"/>
    <xf numFmtId="0" fontId="4" fillId="0" borderId="0" xfId="0" applyFont="1" applyFill="1" applyAlignment="1">
      <alignment horizontal="center"/>
    </xf>
    <xf numFmtId="164" fontId="5" fillId="0" borderId="0" xfId="0" applyNumberFormat="1" applyFont="1" applyFill="1" applyAlignment="1">
      <alignment horizontal="center"/>
    </xf>
    <xf numFmtId="0" fontId="5" fillId="0" borderId="0" xfId="0" applyFont="1" applyFill="1" applyAlignment="1">
      <alignment horizontal="center"/>
    </xf>
    <xf numFmtId="0" fontId="9" fillId="0" borderId="0" xfId="0" applyFont="1" applyFill="1" applyAlignment="1">
      <alignment horizontal="left" wrapText="1"/>
    </xf>
    <xf numFmtId="49" fontId="6" fillId="0" borderId="0" xfId="0" applyNumberFormat="1" applyFont="1" applyFill="1" applyBorder="1" applyAlignment="1">
      <alignment horizontal="center"/>
    </xf>
    <xf numFmtId="49" fontId="6" fillId="0" borderId="0" xfId="0" applyNumberFormat="1" applyFont="1" applyFill="1" applyAlignment="1">
      <alignment horizontal="center"/>
    </xf>
    <xf numFmtId="164" fontId="5" fillId="0" borderId="0" xfId="0" applyNumberFormat="1" applyFont="1" applyFill="1" applyBorder="1" applyAlignment="1">
      <alignment horizontal="center"/>
    </xf>
    <xf numFmtId="0" fontId="5" fillId="3" borderId="0" xfId="0" applyFont="1" applyFill="1"/>
    <xf numFmtId="0" fontId="5" fillId="0" borderId="0" xfId="0" applyFont="1" applyFill="1"/>
    <xf numFmtId="164" fontId="7" fillId="0" borderId="0" xfId="0" applyNumberFormat="1" applyFont="1" applyFill="1" applyBorder="1" applyAlignment="1">
      <alignment horizontal="center"/>
    </xf>
    <xf numFmtId="164" fontId="7" fillId="0" borderId="0" xfId="0" applyNumberFormat="1" applyFont="1" applyFill="1" applyAlignment="1">
      <alignment horizontal="center"/>
    </xf>
    <xf numFmtId="164" fontId="11" fillId="0" borderId="0" xfId="0" applyNumberFormat="1" applyFont="1" applyFill="1" applyAlignment="1">
      <alignment horizontal="left"/>
    </xf>
    <xf numFmtId="164" fontId="7" fillId="0" borderId="0" xfId="0" applyNumberFormat="1" applyFont="1" applyFill="1" applyAlignment="1"/>
    <xf numFmtId="164" fontId="5" fillId="0" borderId="0" xfId="0" applyNumberFormat="1" applyFont="1" applyFill="1" applyAlignment="1"/>
    <xf numFmtId="0" fontId="10" fillId="0" borderId="0" xfId="0" applyFont="1" applyFill="1" applyBorder="1" applyAlignment="1">
      <alignment horizontal="center"/>
    </xf>
    <xf numFmtId="164" fontId="5" fillId="0" borderId="0" xfId="0" applyNumberFormat="1" applyFont="1" applyBorder="1" applyAlignment="1">
      <alignment horizontal="center"/>
    </xf>
    <xf numFmtId="3" fontId="5" fillId="0" borderId="0" xfId="21" applyFont="1" applyFill="1" applyBorder="1">
      <alignment horizontal="center"/>
    </xf>
    <xf numFmtId="3" fontId="5" fillId="0" borderId="0" xfId="21" applyFont="1">
      <alignment horizontal="center"/>
    </xf>
    <xf numFmtId="1" fontId="5" fillId="0" borderId="0" xfId="21" applyNumberFormat="1" applyFont="1">
      <alignment horizontal="center"/>
    </xf>
    <xf numFmtId="165" fontId="5" fillId="0" borderId="0" xfId="21" applyNumberFormat="1" applyFont="1">
      <alignment horizontal="center"/>
    </xf>
    <xf numFmtId="164" fontId="5" fillId="0" borderId="0" xfId="21" applyNumberFormat="1" applyFont="1">
      <alignment horizontal="center"/>
    </xf>
    <xf numFmtId="3" fontId="5" fillId="0" borderId="0" xfId="21" applyFont="1" applyFill="1" applyBorder="1" applyAlignment="1">
      <alignment horizontal="center"/>
    </xf>
    <xf numFmtId="164" fontId="5" fillId="0" borderId="0" xfId="21" applyNumberFormat="1" applyFont="1" applyFill="1" applyBorder="1" applyAlignment="1">
      <alignment horizontal="center"/>
    </xf>
    <xf numFmtId="1" fontId="7" fillId="0" borderId="0" xfId="21" applyNumberFormat="1" applyFont="1" applyFill="1" applyBorder="1">
      <alignment horizontal="center"/>
    </xf>
    <xf numFmtId="165" fontId="7" fillId="0" borderId="0" xfId="21" applyNumberFormat="1" applyFont="1" applyFill="1" applyBorder="1" applyAlignment="1">
      <alignment horizontal="left"/>
    </xf>
    <xf numFmtId="165" fontId="5" fillId="0" borderId="0" xfId="21" applyNumberFormat="1" applyFont="1" applyFill="1" applyBorder="1">
      <alignment horizontal="center"/>
    </xf>
    <xf numFmtId="1" fontId="5" fillId="0" borderId="0" xfId="21" applyNumberFormat="1" applyFont="1" applyFill="1" applyBorder="1">
      <alignment horizontal="center"/>
    </xf>
    <xf numFmtId="1" fontId="5" fillId="0" borderId="0" xfId="21" applyNumberFormat="1" applyFont="1" applyBorder="1">
      <alignment horizontal="center"/>
    </xf>
    <xf numFmtId="165" fontId="5" fillId="0" borderId="0" xfId="21" applyNumberFormat="1" applyFont="1" applyBorder="1">
      <alignment horizontal="center"/>
    </xf>
    <xf numFmtId="3" fontId="5" fillId="0" borderId="0" xfId="21" applyFont="1" applyBorder="1">
      <alignment horizontal="center"/>
    </xf>
    <xf numFmtId="3" fontId="5" fillId="0" borderId="0" xfId="21" applyFont="1" applyAlignment="1">
      <alignment horizontal="center"/>
    </xf>
    <xf numFmtId="1" fontId="5" fillId="0" borderId="0" xfId="21" applyNumberFormat="1" applyFont="1" applyAlignment="1">
      <alignment horizontal="center"/>
    </xf>
    <xf numFmtId="165" fontId="5" fillId="0" borderId="0" xfId="21" applyNumberFormat="1" applyFont="1" applyAlignment="1">
      <alignment horizontal="center"/>
    </xf>
    <xf numFmtId="164" fontId="5" fillId="0" borderId="0" xfId="21" applyNumberFormat="1" applyFont="1" applyAlignment="1">
      <alignment horizontal="center"/>
    </xf>
    <xf numFmtId="3" fontId="8" fillId="0" borderId="0" xfId="21" applyFont="1" applyAlignment="1">
      <alignment horizontal="left"/>
    </xf>
    <xf numFmtId="0" fontId="5" fillId="0" borderId="5" xfId="0" applyFont="1" applyFill="1" applyBorder="1" applyAlignment="1"/>
    <xf numFmtId="0" fontId="5" fillId="0" borderId="0" xfId="0" applyFont="1" applyFill="1" applyBorder="1" applyAlignment="1"/>
    <xf numFmtId="0" fontId="5" fillId="0" borderId="0" xfId="0" applyFont="1" applyFill="1" applyBorder="1" applyAlignment="1">
      <alignment horizontal="center"/>
    </xf>
    <xf numFmtId="1" fontId="10" fillId="0" borderId="0" xfId="21" applyNumberFormat="1" applyFont="1" applyFill="1" applyBorder="1" applyAlignment="1">
      <alignment horizontal="left"/>
    </xf>
    <xf numFmtId="165" fontId="5" fillId="0" borderId="0" xfId="21" applyNumberFormat="1" applyFont="1" applyFill="1" applyBorder="1" applyAlignment="1">
      <alignment horizontal="center"/>
    </xf>
    <xf numFmtId="1" fontId="5" fillId="0" borderId="0" xfId="21" applyNumberFormat="1" applyFont="1" applyFill="1" applyBorder="1" applyAlignment="1">
      <alignment horizontal="center"/>
    </xf>
    <xf numFmtId="3" fontId="7" fillId="0" borderId="0" xfId="21" applyFont="1" applyFill="1" applyBorder="1" applyAlignment="1">
      <alignment horizontal="center"/>
    </xf>
    <xf numFmtId="0" fontId="20" fillId="0" borderId="0" xfId="0" applyFont="1" applyFill="1" applyBorder="1" applyAlignment="1">
      <alignment vertical="top"/>
    </xf>
    <xf numFmtId="3" fontId="6" fillId="0" borderId="0" xfId="21" applyFont="1" applyAlignment="1">
      <alignment horizontal="left"/>
    </xf>
    <xf numFmtId="0" fontId="21" fillId="0" borderId="0" xfId="0" applyFont="1" applyFill="1" applyBorder="1" applyAlignment="1">
      <alignment horizontal="center" vertical="top"/>
    </xf>
    <xf numFmtId="0" fontId="5" fillId="0" borderId="0" xfId="0" applyFont="1" applyFill="1" applyBorder="1" applyAlignment="1">
      <alignment horizontal="right" vertical="top"/>
    </xf>
    <xf numFmtId="0" fontId="21" fillId="0" borderId="0" xfId="0" applyFont="1" applyFill="1" applyBorder="1" applyAlignment="1">
      <alignment horizontal="left" vertical="top"/>
    </xf>
    <xf numFmtId="0" fontId="22" fillId="0" borderId="0" xfId="0" applyFont="1" applyFill="1" applyBorder="1" applyAlignment="1">
      <alignment horizontal="right" vertical="top"/>
    </xf>
    <xf numFmtId="0" fontId="22" fillId="0" borderId="0" xfId="0" applyFont="1" applyFill="1" applyBorder="1" applyAlignment="1">
      <alignment vertical="top"/>
    </xf>
    <xf numFmtId="0" fontId="5" fillId="0" borderId="0" xfId="22" applyFont="1" applyFill="1" applyBorder="1" applyAlignment="1"/>
    <xf numFmtId="3" fontId="6" fillId="0" borderId="0" xfId="21" applyFont="1" applyFill="1" applyBorder="1" applyAlignment="1">
      <alignment horizontal="left"/>
    </xf>
    <xf numFmtId="3" fontId="8" fillId="0" borderId="0" xfId="21" applyFont="1" applyFill="1" applyBorder="1" applyAlignment="1">
      <alignment horizontal="left"/>
    </xf>
    <xf numFmtId="165" fontId="6" fillId="0" borderId="0" xfId="21" applyNumberFormat="1" applyFont="1" applyAlignment="1">
      <alignment horizontal="center"/>
    </xf>
    <xf numFmtId="0" fontId="19" fillId="0" borderId="0" xfId="0" applyFont="1" applyFill="1" applyBorder="1" applyAlignment="1">
      <alignment horizontal="right" vertical="top"/>
    </xf>
    <xf numFmtId="165" fontId="7" fillId="0" borderId="0" xfId="21" applyNumberFormat="1" applyFont="1" applyFill="1" applyBorder="1" applyAlignment="1">
      <alignment horizontal="center"/>
    </xf>
    <xf numFmtId="1" fontId="7" fillId="3" borderId="23" xfId="21" applyNumberFormat="1" applyFont="1" applyFill="1" applyBorder="1">
      <alignment horizontal="center"/>
    </xf>
    <xf numFmtId="165" fontId="7" fillId="3" borderId="24" xfId="21" applyNumberFormat="1" applyFont="1" applyFill="1" applyBorder="1">
      <alignment horizontal="center"/>
    </xf>
    <xf numFmtId="9" fontId="7" fillId="3" borderId="21" xfId="21" applyNumberFormat="1" applyFont="1" applyFill="1" applyBorder="1">
      <alignment horizontal="center"/>
    </xf>
    <xf numFmtId="1" fontId="5" fillId="0" borderId="5" xfId="21" applyNumberFormat="1" applyFont="1" applyBorder="1">
      <alignment horizontal="center"/>
    </xf>
    <xf numFmtId="165" fontId="5" fillId="0" borderId="25" xfId="21" applyNumberFormat="1" applyFont="1" applyBorder="1">
      <alignment horizontal="center"/>
    </xf>
    <xf numFmtId="164" fontId="5" fillId="3" borderId="22" xfId="21" applyNumberFormat="1" applyFont="1" applyFill="1" applyBorder="1">
      <alignment horizontal="center"/>
    </xf>
    <xf numFmtId="3" fontId="5" fillId="0" borderId="22" xfId="21" applyFont="1" applyBorder="1">
      <alignment horizontal="center"/>
    </xf>
    <xf numFmtId="165" fontId="5" fillId="0" borderId="26" xfId="21" applyNumberFormat="1" applyFont="1" applyBorder="1">
      <alignment horizontal="center"/>
    </xf>
    <xf numFmtId="165" fontId="23" fillId="0" borderId="0" xfId="21" applyNumberFormat="1" applyFont="1" applyBorder="1" applyAlignment="1">
      <alignment horizontal="left"/>
    </xf>
    <xf numFmtId="0" fontId="15" fillId="4" borderId="27" xfId="0" applyFont="1" applyFill="1" applyBorder="1" applyAlignment="1">
      <alignment horizontal="center" vertical="center"/>
    </xf>
    <xf numFmtId="9" fontId="5" fillId="0" borderId="2" xfId="0" applyNumberFormat="1" applyFont="1" applyBorder="1" applyAlignment="1">
      <alignment horizontal="center"/>
    </xf>
    <xf numFmtId="165" fontId="5" fillId="3" borderId="0" xfId="0" applyNumberFormat="1" applyFont="1" applyFill="1" applyBorder="1" applyAlignment="1">
      <alignment horizontal="center"/>
    </xf>
    <xf numFmtId="165" fontId="9" fillId="0" borderId="0" xfId="0" applyNumberFormat="1" applyFont="1" applyFill="1" applyBorder="1" applyAlignment="1">
      <alignment horizontal="center"/>
    </xf>
    <xf numFmtId="165" fontId="7" fillId="0" borderId="0" xfId="0" applyNumberFormat="1" applyFont="1" applyFill="1" applyBorder="1" applyAlignment="1">
      <alignment horizontal="center"/>
    </xf>
    <xf numFmtId="0" fontId="4" fillId="0" borderId="0" xfId="0" applyFont="1" applyFill="1" applyBorder="1" applyAlignment="1">
      <alignment horizontal="center"/>
    </xf>
    <xf numFmtId="0" fontId="25" fillId="0" borderId="0" xfId="0" applyFont="1" applyFill="1" applyBorder="1" applyAlignment="1">
      <alignment horizontal="center"/>
    </xf>
    <xf numFmtId="0" fontId="5" fillId="0" borderId="6" xfId="0" applyFont="1" applyBorder="1" applyAlignment="1">
      <alignment horizontal="center"/>
    </xf>
    <xf numFmtId="164" fontId="7" fillId="0" borderId="0" xfId="0" applyNumberFormat="1" applyFont="1" applyFill="1" applyAlignment="1">
      <alignment horizontal="left"/>
    </xf>
    <xf numFmtId="0" fontId="5" fillId="0" borderId="0" xfId="0" applyFont="1" applyFill="1" applyBorder="1"/>
    <xf numFmtId="0" fontId="5" fillId="0" borderId="0" xfId="0" applyFont="1" applyBorder="1" applyAlignment="1"/>
    <xf numFmtId="0" fontId="7" fillId="0" borderId="2" xfId="0" applyFont="1" applyBorder="1" applyAlignment="1">
      <alignment horizontal="center"/>
    </xf>
    <xf numFmtId="164" fontId="5" fillId="0" borderId="2" xfId="0" applyNumberFormat="1" applyFont="1" applyBorder="1" applyAlignment="1">
      <alignment horizontal="center"/>
    </xf>
    <xf numFmtId="0" fontId="27" fillId="4" borderId="27" xfId="0" applyFont="1" applyFill="1" applyBorder="1" applyAlignment="1">
      <alignment horizontal="center" vertical="center"/>
    </xf>
    <xf numFmtId="0" fontId="5" fillId="0" borderId="0" xfId="0" applyFont="1" applyFill="1" applyAlignment="1">
      <alignment horizontal="left" wrapText="1"/>
    </xf>
    <xf numFmtId="164" fontId="6" fillId="0" borderId="0" xfId="0" applyNumberFormat="1" applyFont="1" applyFill="1" applyAlignment="1">
      <alignment horizontal="left"/>
    </xf>
    <xf numFmtId="0" fontId="9" fillId="0" borderId="0" xfId="0" applyFont="1" applyFill="1" applyBorder="1" applyAlignment="1">
      <alignment horizontal="center"/>
    </xf>
    <xf numFmtId="0" fontId="28" fillId="0" borderId="0" xfId="0" applyFont="1" applyFill="1" applyBorder="1" applyAlignment="1">
      <alignment horizontal="center"/>
    </xf>
    <xf numFmtId="0" fontId="7" fillId="0" borderId="0" xfId="0" applyFont="1" applyFill="1" applyAlignment="1">
      <alignment horizontal="center"/>
    </xf>
    <xf numFmtId="3" fontId="5" fillId="0" borderId="0" xfId="21" applyFont="1" applyFill="1" applyAlignment="1">
      <alignment horizontal="center"/>
    </xf>
    <xf numFmtId="0" fontId="30" fillId="0" borderId="0" xfId="0" applyFont="1"/>
    <xf numFmtId="0" fontId="0" fillId="0" borderId="0" xfId="0" applyAlignment="1">
      <alignment wrapText="1"/>
    </xf>
    <xf numFmtId="0" fontId="17" fillId="0" borderId="0" xfId="0" applyFont="1" applyAlignment="1">
      <alignment wrapText="1"/>
    </xf>
    <xf numFmtId="164" fontId="5" fillId="0" borderId="3" xfId="0" applyNumberFormat="1" applyFont="1" applyBorder="1" applyAlignment="1">
      <alignment horizontal="center"/>
    </xf>
    <xf numFmtId="172" fontId="5" fillId="0" borderId="0" xfId="0" applyNumberFormat="1" applyFont="1" applyBorder="1" applyAlignment="1">
      <alignment horizontal="center"/>
    </xf>
    <xf numFmtId="0" fontId="15" fillId="4" borderId="28"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0" xfId="0" applyFont="1" applyFill="1" applyBorder="1" applyAlignment="1">
      <alignment horizontal="center" vertical="center"/>
    </xf>
    <xf numFmtId="9" fontId="5" fillId="0" borderId="0" xfId="0" applyNumberFormat="1" applyFont="1" applyBorder="1" applyAlignment="1">
      <alignment horizontal="center"/>
    </xf>
    <xf numFmtId="165" fontId="7" fillId="0" borderId="13" xfId="0" applyNumberFormat="1" applyFont="1" applyBorder="1" applyAlignment="1">
      <alignment horizontal="left"/>
    </xf>
    <xf numFmtId="0" fontId="8" fillId="0" borderId="0" xfId="0" applyFont="1" applyAlignment="1">
      <alignment wrapText="1"/>
    </xf>
    <xf numFmtId="0" fontId="5" fillId="3" borderId="31" xfId="0" applyFont="1" applyFill="1" applyBorder="1" applyAlignment="1">
      <alignment horizontal="center"/>
    </xf>
    <xf numFmtId="0" fontId="5" fillId="3" borderId="32" xfId="0" applyFont="1" applyFill="1" applyBorder="1"/>
    <xf numFmtId="0" fontId="5" fillId="3" borderId="33" xfId="0" applyFont="1" applyFill="1" applyBorder="1"/>
    <xf numFmtId="0" fontId="5" fillId="3" borderId="34" xfId="0" applyFont="1" applyFill="1" applyBorder="1" applyAlignment="1">
      <alignment wrapText="1"/>
    </xf>
    <xf numFmtId="0" fontId="5" fillId="3" borderId="0" xfId="0" applyFont="1" applyFill="1" applyBorder="1" applyAlignment="1">
      <alignment wrapText="1"/>
    </xf>
    <xf numFmtId="0" fontId="5" fillId="3" borderId="35" xfId="0" applyFont="1" applyFill="1" applyBorder="1" applyAlignment="1">
      <alignment wrapText="1"/>
    </xf>
    <xf numFmtId="0" fontId="7" fillId="0" borderId="11" xfId="0" applyFont="1" applyBorder="1" applyAlignment="1">
      <alignment horizontal="center"/>
    </xf>
    <xf numFmtId="0" fontId="6" fillId="0" borderId="2" xfId="0" applyFont="1" applyBorder="1" applyAlignment="1">
      <alignment horizontal="center"/>
    </xf>
    <xf numFmtId="0" fontId="5" fillId="0" borderId="0" xfId="0" applyFont="1" applyFill="1" applyAlignment="1"/>
    <xf numFmtId="165" fontId="16" fillId="0" borderId="0" xfId="0" applyNumberFormat="1" applyFont="1" applyFill="1" applyBorder="1" applyAlignment="1">
      <alignment horizontal="center"/>
    </xf>
    <xf numFmtId="0" fontId="16" fillId="0" borderId="0" xfId="0" applyFont="1" applyFill="1" applyBorder="1" applyAlignment="1"/>
    <xf numFmtId="164" fontId="5" fillId="0" borderId="36" xfId="0" applyNumberFormat="1" applyFont="1" applyFill="1" applyBorder="1" applyAlignment="1">
      <alignment horizontal="center"/>
    </xf>
    <xf numFmtId="9" fontId="7" fillId="0" borderId="0" xfId="0" applyNumberFormat="1" applyFont="1" applyBorder="1" applyAlignment="1">
      <alignment horizontal="center"/>
    </xf>
    <xf numFmtId="0" fontId="9" fillId="0" borderId="0" xfId="0" applyFont="1" applyFill="1" applyBorder="1" applyAlignment="1"/>
    <xf numFmtId="0" fontId="5" fillId="0" borderId="0" xfId="0" applyFont="1" applyFill="1" applyAlignment="1">
      <alignment wrapText="1"/>
    </xf>
    <xf numFmtId="165" fontId="5" fillId="5" borderId="14" xfId="0" applyNumberFormat="1" applyFont="1" applyFill="1" applyBorder="1" applyAlignment="1">
      <alignment horizontal="center"/>
    </xf>
    <xf numFmtId="165" fontId="5" fillId="5" borderId="0" xfId="0" applyNumberFormat="1" applyFont="1" applyFill="1" applyBorder="1" applyAlignment="1">
      <alignment horizontal="center"/>
    </xf>
    <xf numFmtId="0" fontId="5" fillId="6" borderId="0" xfId="0" applyFont="1" applyFill="1" applyBorder="1" applyAlignment="1">
      <alignment horizontal="center"/>
    </xf>
    <xf numFmtId="164" fontId="7" fillId="3" borderId="26" xfId="0" applyNumberFormat="1" applyFont="1" applyFill="1" applyBorder="1" applyAlignment="1">
      <alignment horizontal="center"/>
    </xf>
    <xf numFmtId="3" fontId="7" fillId="0" borderId="0" xfId="21" applyFont="1" applyBorder="1" applyAlignment="1">
      <alignment horizontal="center"/>
    </xf>
    <xf numFmtId="3" fontId="7" fillId="0" borderId="20" xfId="21" applyFont="1" applyBorder="1" applyAlignment="1">
      <alignment horizontal="center"/>
    </xf>
    <xf numFmtId="0" fontId="15" fillId="6" borderId="28" xfId="0" applyFont="1" applyFill="1" applyBorder="1" applyAlignment="1">
      <alignment horizontal="center" vertical="center"/>
    </xf>
    <xf numFmtId="0" fontId="15" fillId="6" borderId="29" xfId="0" applyFont="1" applyFill="1" applyBorder="1" applyAlignment="1">
      <alignment horizontal="center" vertical="center"/>
    </xf>
    <xf numFmtId="0" fontId="15" fillId="6" borderId="30" xfId="0" applyFont="1" applyFill="1" applyBorder="1" applyAlignment="1">
      <alignment horizontal="center" vertical="center"/>
    </xf>
    <xf numFmtId="0" fontId="5" fillId="0" borderId="0" xfId="0" applyFont="1" applyFill="1" applyAlignment="1">
      <alignment horizontal="center" wrapText="1"/>
    </xf>
    <xf numFmtId="9" fontId="5" fillId="0" borderId="3" xfId="0" applyNumberFormat="1" applyFont="1" applyBorder="1" applyAlignment="1">
      <alignment horizontal="center"/>
    </xf>
    <xf numFmtId="0" fontId="5" fillId="6" borderId="0" xfId="0" applyFont="1" applyFill="1" applyAlignment="1">
      <alignment horizontal="center" wrapText="1"/>
    </xf>
    <xf numFmtId="0" fontId="5" fillId="5" borderId="0" xfId="0" applyFont="1" applyFill="1" applyAlignment="1">
      <alignment horizontal="center" wrapText="1"/>
    </xf>
    <xf numFmtId="0" fontId="5" fillId="5" borderId="0" xfId="0" applyFont="1" applyFill="1" applyBorder="1" applyAlignment="1">
      <alignment horizontal="center"/>
    </xf>
    <xf numFmtId="165" fontId="5" fillId="6" borderId="0" xfId="0" applyNumberFormat="1" applyFont="1" applyFill="1" applyBorder="1" applyAlignment="1">
      <alignment horizontal="center"/>
    </xf>
    <xf numFmtId="165" fontId="7" fillId="0" borderId="0" xfId="0" applyNumberFormat="1" applyFont="1" applyBorder="1" applyAlignment="1">
      <alignment horizontal="left"/>
    </xf>
    <xf numFmtId="0" fontId="23" fillId="6" borderId="0" xfId="0" applyFont="1" applyFill="1" applyAlignment="1">
      <alignment horizontal="center"/>
    </xf>
    <xf numFmtId="0" fontId="23" fillId="3" borderId="37" xfId="0" applyFont="1" applyFill="1" applyBorder="1" applyAlignment="1">
      <alignment horizontal="center"/>
    </xf>
    <xf numFmtId="0" fontId="5" fillId="6" borderId="29" xfId="0" applyFont="1" applyFill="1" applyBorder="1" applyAlignment="1">
      <alignment horizontal="center"/>
    </xf>
    <xf numFmtId="0" fontId="5" fillId="6" borderId="38" xfId="0" applyFont="1" applyFill="1" applyBorder="1" applyAlignment="1">
      <alignment horizontal="center"/>
    </xf>
    <xf numFmtId="0" fontId="5" fillId="7" borderId="29" xfId="0" applyFont="1" applyFill="1" applyBorder="1" applyAlignment="1">
      <alignment horizontal="center"/>
    </xf>
    <xf numFmtId="0" fontId="5" fillId="0" borderId="0" xfId="0" applyFont="1" applyFill="1" applyBorder="1" applyAlignment="1">
      <alignment horizontal="left"/>
    </xf>
    <xf numFmtId="0" fontId="7" fillId="0" borderId="0" xfId="0" applyFont="1" applyFill="1" applyBorder="1" applyAlignment="1">
      <alignment horizontal="left"/>
    </xf>
    <xf numFmtId="0" fontId="0" fillId="0" borderId="0" xfId="0" applyFill="1" applyBorder="1" applyAlignment="1">
      <alignment wrapText="1"/>
    </xf>
    <xf numFmtId="172" fontId="5" fillId="0" borderId="2" xfId="0" applyNumberFormat="1" applyFont="1" applyBorder="1" applyAlignment="1">
      <alignment horizontal="center"/>
    </xf>
    <xf numFmtId="165" fontId="25" fillId="0" borderId="0" xfId="0" applyNumberFormat="1" applyFont="1" applyFill="1" applyBorder="1" applyAlignment="1">
      <alignment horizontal="center"/>
    </xf>
    <xf numFmtId="165" fontId="5" fillId="0" borderId="0" xfId="0" applyNumberFormat="1" applyFont="1"/>
    <xf numFmtId="165" fontId="23" fillId="0" borderId="0" xfId="0" applyNumberFormat="1" applyFont="1" applyFill="1" applyBorder="1" applyAlignment="1">
      <alignment horizontal="center"/>
    </xf>
    <xf numFmtId="0" fontId="5" fillId="0" borderId="0" xfId="0" applyFont="1" applyBorder="1" applyAlignment="1">
      <alignment horizontal="left"/>
    </xf>
    <xf numFmtId="172" fontId="7" fillId="0" borderId="0" xfId="0" applyNumberFormat="1" applyFont="1" applyFill="1" applyBorder="1" applyAlignment="1">
      <alignment horizontal="center"/>
    </xf>
    <xf numFmtId="0" fontId="39" fillId="0" borderId="0" xfId="0" applyFont="1" applyFill="1"/>
    <xf numFmtId="0" fontId="7" fillId="0" borderId="0" xfId="0" applyFont="1" applyFill="1" applyBorder="1" applyAlignment="1"/>
    <xf numFmtId="165" fontId="5" fillId="0" borderId="0" xfId="18" applyNumberFormat="1" applyFont="1" applyFill="1" applyBorder="1" applyAlignment="1">
      <alignment horizontal="center"/>
    </xf>
    <xf numFmtId="165" fontId="5" fillId="0" borderId="0" xfId="0" applyNumberFormat="1" applyFont="1" applyFill="1" applyBorder="1" applyAlignment="1">
      <alignment horizontal="center" wrapText="1"/>
    </xf>
    <xf numFmtId="0" fontId="15" fillId="0" borderId="0" xfId="0" applyFont="1" applyFill="1" applyBorder="1" applyAlignment="1">
      <alignment horizontal="center" vertical="center"/>
    </xf>
    <xf numFmtId="9" fontId="5" fillId="0" borderId="0" xfId="0" applyNumberFormat="1" applyFont="1" applyFill="1" applyBorder="1" applyAlignment="1">
      <alignment horizontal="center"/>
    </xf>
    <xf numFmtId="9" fontId="7" fillId="0" borderId="0" xfId="0" applyNumberFormat="1" applyFont="1" applyFill="1" applyBorder="1" applyAlignment="1">
      <alignment horizontal="center"/>
    </xf>
    <xf numFmtId="0" fontId="7" fillId="5" borderId="39" xfId="0" applyFont="1" applyFill="1" applyBorder="1" applyAlignment="1">
      <alignment horizontal="left"/>
    </xf>
    <xf numFmtId="0" fontId="7" fillId="5" borderId="40" xfId="0" applyFont="1" applyFill="1" applyBorder="1" applyAlignment="1">
      <alignment horizontal="left"/>
    </xf>
    <xf numFmtId="0" fontId="6" fillId="5" borderId="40" xfId="0" applyFont="1" applyFill="1" applyBorder="1" applyAlignment="1">
      <alignment horizontal="left"/>
    </xf>
    <xf numFmtId="0" fontId="5" fillId="6" borderId="39" xfId="0" applyFont="1" applyFill="1" applyBorder="1" applyAlignment="1">
      <alignment horizontal="left"/>
    </xf>
    <xf numFmtId="0" fontId="5" fillId="6" borderId="41" xfId="0" applyFont="1" applyFill="1" applyBorder="1" applyAlignment="1">
      <alignment horizontal="left"/>
    </xf>
    <xf numFmtId="165" fontId="23" fillId="5" borderId="39" xfId="0" applyNumberFormat="1" applyFont="1" applyFill="1" applyBorder="1" applyAlignment="1"/>
    <xf numFmtId="165" fontId="5" fillId="5" borderId="41" xfId="0" applyNumberFormat="1" applyFont="1" applyFill="1" applyBorder="1" applyAlignment="1">
      <alignment horizontal="left"/>
    </xf>
    <xf numFmtId="0" fontId="23" fillId="7" borderId="29" xfId="0" applyFont="1" applyFill="1" applyBorder="1" applyAlignment="1">
      <alignment horizontal="center"/>
    </xf>
    <xf numFmtId="0" fontId="23" fillId="7" borderId="38" xfId="0" applyFont="1" applyFill="1" applyBorder="1" applyAlignment="1">
      <alignment horizontal="center" wrapText="1"/>
    </xf>
    <xf numFmtId="0" fontId="7" fillId="6" borderId="28" xfId="0" applyFont="1" applyFill="1" applyBorder="1" applyAlignment="1">
      <alignment horizontal="center"/>
    </xf>
    <xf numFmtId="0" fontId="7" fillId="6" borderId="29" xfId="0" applyFont="1" applyFill="1" applyBorder="1" applyAlignment="1">
      <alignment horizontal="center"/>
    </xf>
    <xf numFmtId="0" fontId="23" fillId="5" borderId="42" xfId="0" applyFont="1" applyFill="1" applyBorder="1" applyAlignment="1">
      <alignment horizontal="center"/>
    </xf>
    <xf numFmtId="0" fontId="31" fillId="5" borderId="37" xfId="0" applyFont="1" applyFill="1" applyBorder="1" applyAlignment="1">
      <alignment wrapText="1"/>
    </xf>
    <xf numFmtId="0" fontId="5" fillId="6" borderId="37" xfId="0" applyFont="1" applyFill="1" applyBorder="1" applyAlignment="1">
      <alignment horizontal="center"/>
    </xf>
    <xf numFmtId="0" fontId="5" fillId="3" borderId="41" xfId="0" applyFont="1" applyFill="1" applyBorder="1" applyAlignment="1">
      <alignment horizontal="center"/>
    </xf>
    <xf numFmtId="0" fontId="23" fillId="5" borderId="0" xfId="0" applyFont="1" applyFill="1" applyAlignment="1">
      <alignment horizontal="center"/>
    </xf>
    <xf numFmtId="0" fontId="5" fillId="3" borderId="9" xfId="0" applyFont="1" applyFill="1" applyBorder="1" applyAlignment="1">
      <alignment horizontal="center"/>
    </xf>
    <xf numFmtId="0" fontId="5" fillId="3" borderId="14" xfId="0" applyFont="1" applyFill="1" applyBorder="1" applyAlignment="1">
      <alignment horizontal="center"/>
    </xf>
    <xf numFmtId="0" fontId="5" fillId="3" borderId="12" xfId="0" applyFont="1" applyFill="1" applyBorder="1" applyAlignment="1">
      <alignment horizontal="left"/>
    </xf>
    <xf numFmtId="0" fontId="40" fillId="0" borderId="0" xfId="0" applyFont="1" applyAlignment="1">
      <alignment wrapText="1"/>
    </xf>
    <xf numFmtId="164" fontId="13" fillId="0" borderId="0" xfId="0" applyNumberFormat="1" applyFont="1" applyFill="1" applyAlignment="1">
      <alignment horizontal="center"/>
    </xf>
    <xf numFmtId="165" fontId="13" fillId="0" borderId="0" xfId="0" applyNumberFormat="1" applyFont="1" applyBorder="1" applyAlignment="1">
      <alignment horizontal="center"/>
    </xf>
    <xf numFmtId="0" fontId="13" fillId="0" borderId="0" xfId="0" applyFont="1"/>
    <xf numFmtId="0" fontId="13" fillId="0" borderId="0" xfId="0" applyFont="1" applyBorder="1" applyAlignment="1">
      <alignment horizontal="center"/>
    </xf>
    <xf numFmtId="0" fontId="5" fillId="3" borderId="0" xfId="0" applyFont="1" applyFill="1" applyAlignment="1"/>
    <xf numFmtId="0" fontId="5" fillId="0" borderId="0" xfId="0" applyFont="1" applyFill="1" applyBorder="1" applyAlignment="1">
      <alignment wrapText="1"/>
    </xf>
    <xf numFmtId="165" fontId="5" fillId="0" borderId="0" xfId="0" applyNumberFormat="1" applyFont="1" applyFill="1"/>
    <xf numFmtId="165" fontId="31" fillId="6" borderId="0" xfId="0" applyNumberFormat="1" applyFont="1" applyFill="1" applyAlignment="1">
      <alignment wrapText="1"/>
    </xf>
    <xf numFmtId="164" fontId="5" fillId="0" borderId="0" xfId="0" applyNumberFormat="1" applyFont="1" applyFill="1"/>
    <xf numFmtId="0" fontId="36" fillId="0" borderId="0" xfId="19" applyFont="1" applyFill="1" applyBorder="1" applyAlignment="1">
      <alignment horizontal="left"/>
    </xf>
    <xf numFmtId="0" fontId="22" fillId="0" borderId="0" xfId="0" applyFont="1" applyFill="1" applyBorder="1" applyAlignment="1">
      <alignment vertical="top" wrapText="1"/>
    </xf>
    <xf numFmtId="165" fontId="22" fillId="0" borderId="0" xfId="0" applyNumberFormat="1" applyFont="1" applyFill="1" applyBorder="1" applyAlignment="1">
      <alignment horizontal="center" vertical="top"/>
    </xf>
    <xf numFmtId="1" fontId="44" fillId="0" borderId="0" xfId="21" applyNumberFormat="1" applyFont="1" applyFill="1" applyBorder="1" applyAlignment="1">
      <alignment horizontal="left"/>
    </xf>
    <xf numFmtId="165" fontId="6" fillId="0" borderId="0" xfId="0" applyNumberFormat="1" applyFont="1" applyFill="1" applyBorder="1" applyAlignment="1">
      <alignment horizontal="center"/>
    </xf>
    <xf numFmtId="0" fontId="7" fillId="0" borderId="0" xfId="0" applyFont="1" applyFill="1" applyBorder="1" applyAlignment="1">
      <alignment wrapText="1"/>
    </xf>
    <xf numFmtId="165" fontId="31" fillId="0" borderId="0" xfId="0" applyNumberFormat="1" applyFont="1" applyFill="1" applyBorder="1" applyAlignment="1">
      <alignment horizontal="center"/>
    </xf>
    <xf numFmtId="0" fontId="31" fillId="0" borderId="0" xfId="0" applyFont="1" applyFill="1" applyBorder="1" applyAlignment="1">
      <alignment horizontal="center"/>
    </xf>
    <xf numFmtId="0" fontId="9" fillId="0" borderId="0" xfId="0" applyFont="1" applyFill="1" applyAlignment="1"/>
    <xf numFmtId="0" fontId="11" fillId="0" borderId="0" xfId="0" applyFont="1" applyFill="1" applyAlignment="1"/>
    <xf numFmtId="0" fontId="37" fillId="0" borderId="0" xfId="0" applyFont="1"/>
    <xf numFmtId="0" fontId="37" fillId="5" borderId="0" xfId="0" applyFont="1" applyFill="1" applyAlignment="1">
      <alignment wrapText="1"/>
    </xf>
    <xf numFmtId="0" fontId="37" fillId="0" borderId="0" xfId="0" applyFont="1" applyFill="1" applyAlignment="1"/>
    <xf numFmtId="0" fontId="37" fillId="8" borderId="0" xfId="0" applyFont="1" applyFill="1" applyAlignment="1">
      <alignment wrapText="1"/>
    </xf>
    <xf numFmtId="0" fontId="38" fillId="0" borderId="0" xfId="0" applyFont="1" applyFill="1" applyAlignment="1"/>
    <xf numFmtId="0" fontId="37" fillId="0" borderId="0" xfId="0" applyFont="1" applyFill="1"/>
    <xf numFmtId="0" fontId="6" fillId="0" borderId="0" xfId="0" applyFont="1" applyFill="1" applyBorder="1"/>
    <xf numFmtId="165" fontId="7" fillId="0" borderId="0" xfId="18" applyNumberFormat="1" applyFont="1" applyFill="1" applyBorder="1" applyAlignment="1">
      <alignment horizontal="center"/>
    </xf>
    <xf numFmtId="0" fontId="7" fillId="0" borderId="0" xfId="0" applyFont="1" applyFill="1"/>
    <xf numFmtId="165" fontId="7" fillId="0" borderId="0" xfId="0" applyNumberFormat="1" applyFont="1" applyFill="1" applyBorder="1" applyAlignment="1">
      <alignment horizontal="center" vertical="center"/>
    </xf>
    <xf numFmtId="172" fontId="5" fillId="0" borderId="0" xfId="0" applyNumberFormat="1" applyFont="1"/>
    <xf numFmtId="172" fontId="5" fillId="0" borderId="0" xfId="0" applyNumberFormat="1" applyFont="1" applyFill="1"/>
    <xf numFmtId="172" fontId="5" fillId="0" borderId="0" xfId="0" applyNumberFormat="1" applyFont="1" applyBorder="1" applyAlignment="1">
      <alignment horizontal="left"/>
    </xf>
    <xf numFmtId="172" fontId="35" fillId="8" borderId="0" xfId="0" applyNumberFormat="1" applyFont="1" applyFill="1" applyAlignment="1">
      <alignment horizontal="center" wrapText="1"/>
    </xf>
    <xf numFmtId="49" fontId="15" fillId="4" borderId="29" xfId="0" applyNumberFormat="1" applyFont="1" applyFill="1" applyBorder="1" applyAlignment="1">
      <alignment horizontal="center" vertical="center"/>
    </xf>
    <xf numFmtId="49" fontId="15" fillId="4" borderId="30" xfId="0" applyNumberFormat="1" applyFont="1" applyFill="1" applyBorder="1" applyAlignment="1">
      <alignment horizontal="center" vertical="center"/>
    </xf>
    <xf numFmtId="172" fontId="7" fillId="0" borderId="0" xfId="0" applyNumberFormat="1" applyFont="1" applyFill="1" applyBorder="1" applyAlignment="1"/>
    <xf numFmtId="0" fontId="27" fillId="0" borderId="0" xfId="0" applyFont="1" applyFill="1" applyBorder="1" applyAlignment="1">
      <alignment horizontal="center" vertical="center"/>
    </xf>
    <xf numFmtId="0" fontId="34" fillId="0" borderId="0" xfId="0" applyFont="1" applyFill="1" applyBorder="1" applyAlignment="1">
      <alignment horizontal="center"/>
    </xf>
    <xf numFmtId="0" fontId="34" fillId="0" borderId="0" xfId="0" applyFont="1" applyFill="1" applyBorder="1" applyAlignment="1"/>
    <xf numFmtId="0" fontId="34" fillId="0" borderId="0" xfId="0" applyFont="1" applyFill="1" applyBorder="1" applyAlignment="1">
      <alignment horizontal="center" wrapText="1"/>
    </xf>
    <xf numFmtId="0" fontId="41" fillId="0" borderId="0" xfId="0" applyFont="1" applyFill="1" applyBorder="1" applyAlignment="1">
      <alignment horizontal="left"/>
    </xf>
    <xf numFmtId="0" fontId="42" fillId="0" borderId="0" xfId="0" applyFont="1" applyFill="1" applyBorder="1" applyAlignment="1">
      <alignment wrapText="1"/>
    </xf>
    <xf numFmtId="0" fontId="40" fillId="0" borderId="0" xfId="0" applyFont="1" applyFill="1" applyBorder="1" applyAlignment="1"/>
    <xf numFmtId="0" fontId="40" fillId="0" borderId="0" xfId="0" applyFont="1" applyFill="1" applyBorder="1" applyAlignment="1">
      <alignment horizontal="left"/>
    </xf>
    <xf numFmtId="0" fontId="37" fillId="8" borderId="0" xfId="0" applyFont="1" applyFill="1" applyAlignment="1">
      <alignment horizontal="center" wrapText="1"/>
    </xf>
    <xf numFmtId="0" fontId="5" fillId="5" borderId="0" xfId="0" applyFont="1" applyFill="1"/>
    <xf numFmtId="165" fontId="23" fillId="5" borderId="6" xfId="0" applyNumberFormat="1" applyFont="1" applyFill="1" applyBorder="1" applyAlignment="1">
      <alignment horizontal="center"/>
    </xf>
    <xf numFmtId="5" fontId="32" fillId="9" borderId="13" xfId="0" applyNumberFormat="1" applyFont="1" applyFill="1" applyBorder="1" applyAlignment="1">
      <alignment horizontal="center" wrapText="1"/>
    </xf>
    <xf numFmtId="0" fontId="5" fillId="5" borderId="43" xfId="0" applyFont="1" applyFill="1" applyBorder="1" applyAlignment="1">
      <alignment horizontal="center" wrapText="1"/>
    </xf>
    <xf numFmtId="0" fontId="7" fillId="0" borderId="39" xfId="0" applyFont="1" applyBorder="1"/>
    <xf numFmtId="0" fontId="7" fillId="0" borderId="40" xfId="0" applyFont="1" applyBorder="1"/>
    <xf numFmtId="0" fontId="7" fillId="0" borderId="41" xfId="0" applyFont="1" applyBorder="1" applyAlignment="1">
      <alignment horizontal="center"/>
    </xf>
    <xf numFmtId="165" fontId="23" fillId="5" borderId="0" xfId="0" applyNumberFormat="1" applyFont="1" applyFill="1" applyBorder="1" applyAlignment="1">
      <alignment horizontal="center"/>
    </xf>
    <xf numFmtId="0" fontId="7" fillId="6" borderId="0" xfId="0" applyFont="1" applyFill="1" applyAlignment="1">
      <alignment horizontal="center" wrapText="1"/>
    </xf>
    <xf numFmtId="165" fontId="5" fillId="10" borderId="29" xfId="0" applyNumberFormat="1" applyFont="1" applyFill="1" applyBorder="1" applyAlignment="1">
      <alignment horizontal="center"/>
    </xf>
    <xf numFmtId="0" fontId="5" fillId="10" borderId="29" xfId="0" applyFont="1" applyFill="1" applyBorder="1" applyAlignment="1">
      <alignment horizontal="center"/>
    </xf>
    <xf numFmtId="0" fontId="23" fillId="10" borderId="38" xfId="0" applyFont="1" applyFill="1" applyBorder="1" applyAlignment="1">
      <alignment horizontal="center" wrapText="1"/>
    </xf>
    <xf numFmtId="9" fontId="5" fillId="10" borderId="0" xfId="0" applyNumberFormat="1" applyFont="1" applyFill="1" applyBorder="1" applyAlignment="1">
      <alignment horizontal="center"/>
    </xf>
    <xf numFmtId="9" fontId="5" fillId="7" borderId="2" xfId="0" applyNumberFormat="1" applyFont="1" applyFill="1" applyBorder="1" applyAlignment="1">
      <alignment horizontal="center"/>
    </xf>
    <xf numFmtId="9" fontId="7" fillId="7" borderId="2" xfId="0" applyNumberFormat="1" applyFont="1" applyFill="1" applyBorder="1" applyAlignment="1">
      <alignment horizontal="center"/>
    </xf>
    <xf numFmtId="9" fontId="5" fillId="0" borderId="0" xfId="0" applyNumberFormat="1" applyFont="1"/>
    <xf numFmtId="165" fontId="5" fillId="0" borderId="0" xfId="0" applyNumberFormat="1" applyFont="1" applyBorder="1" applyAlignment="1">
      <alignment horizontal="left"/>
    </xf>
    <xf numFmtId="165" fontId="5" fillId="6" borderId="0" xfId="0" applyNumberFormat="1" applyFont="1" applyFill="1" applyAlignment="1"/>
    <xf numFmtId="165" fontId="41" fillId="6" borderId="0" xfId="0" applyNumberFormat="1" applyFont="1" applyFill="1" applyAlignment="1">
      <alignment horizontal="center"/>
    </xf>
    <xf numFmtId="0" fontId="44" fillId="0" borderId="0" xfId="0" applyFont="1" applyFill="1"/>
    <xf numFmtId="165" fontId="5" fillId="6" borderId="4" xfId="0" applyNumberFormat="1" applyFont="1" applyFill="1" applyBorder="1" applyAlignment="1">
      <alignment horizontal="left"/>
    </xf>
    <xf numFmtId="165" fontId="23" fillId="6" borderId="35" xfId="0" applyNumberFormat="1" applyFont="1" applyFill="1" applyBorder="1" applyAlignment="1">
      <alignment horizontal="center"/>
    </xf>
    <xf numFmtId="165" fontId="23" fillId="6" borderId="0" xfId="0" applyNumberFormat="1" applyFont="1" applyFill="1" applyBorder="1" applyAlignment="1">
      <alignment horizontal="center"/>
    </xf>
    <xf numFmtId="0" fontId="43" fillId="11" borderId="20" xfId="0" applyFont="1" applyFill="1" applyBorder="1" applyAlignment="1"/>
    <xf numFmtId="165" fontId="41" fillId="6" borderId="20" xfId="0" applyNumberFormat="1" applyFont="1" applyFill="1" applyBorder="1" applyAlignment="1"/>
    <xf numFmtId="165" fontId="41" fillId="6" borderId="20" xfId="0" applyNumberFormat="1" applyFont="1" applyFill="1" applyBorder="1" applyAlignment="1">
      <alignment horizontal="center"/>
    </xf>
    <xf numFmtId="165" fontId="23" fillId="6" borderId="20" xfId="0" applyNumberFormat="1" applyFont="1" applyFill="1" applyBorder="1" applyAlignment="1">
      <alignment horizontal="center"/>
    </xf>
    <xf numFmtId="164" fontId="6" fillId="6" borderId="20" xfId="0" applyNumberFormat="1" applyFont="1" applyFill="1" applyBorder="1" applyAlignment="1">
      <alignment horizontal="center"/>
    </xf>
    <xf numFmtId="164" fontId="23" fillId="0" borderId="20" xfId="0" applyNumberFormat="1" applyFont="1" applyFill="1" applyBorder="1" applyAlignment="1">
      <alignment horizontal="center"/>
    </xf>
    <xf numFmtId="0" fontId="5" fillId="3" borderId="44" xfId="0" applyFont="1" applyFill="1" applyBorder="1" applyAlignment="1">
      <alignment horizontal="center"/>
    </xf>
    <xf numFmtId="0" fontId="5" fillId="3" borderId="20" xfId="0" applyFont="1" applyFill="1" applyBorder="1" applyAlignment="1">
      <alignment horizontal="center"/>
    </xf>
    <xf numFmtId="0" fontId="5" fillId="3" borderId="45" xfId="0" applyFont="1" applyFill="1" applyBorder="1"/>
    <xf numFmtId="0" fontId="31" fillId="3" borderId="20" xfId="0" applyFont="1" applyFill="1" applyBorder="1" applyAlignment="1"/>
    <xf numFmtId="165" fontId="31" fillId="6" borderId="0" xfId="0" applyNumberFormat="1" applyFont="1" applyFill="1" applyAlignment="1"/>
    <xf numFmtId="165" fontId="31" fillId="6" borderId="0" xfId="0" applyNumberFormat="1" applyFont="1" applyFill="1" applyAlignment="1">
      <alignment horizontal="center" wrapText="1"/>
    </xf>
    <xf numFmtId="164" fontId="5" fillId="6" borderId="0" xfId="0" applyNumberFormat="1" applyFont="1" applyFill="1" applyBorder="1" applyAlignment="1">
      <alignment horizontal="center"/>
    </xf>
    <xf numFmtId="0" fontId="5" fillId="6" borderId="0" xfId="0" applyFont="1" applyFill="1" applyBorder="1" applyAlignment="1"/>
    <xf numFmtId="164" fontId="7" fillId="6" borderId="0" xfId="0" applyNumberFormat="1" applyFont="1" applyFill="1" applyBorder="1" applyAlignment="1">
      <alignment horizontal="center"/>
    </xf>
    <xf numFmtId="165" fontId="6" fillId="6" borderId="45" xfId="0" applyNumberFormat="1" applyFont="1" applyFill="1" applyBorder="1" applyAlignment="1">
      <alignment horizontal="center"/>
    </xf>
    <xf numFmtId="165" fontId="5" fillId="6" borderId="0" xfId="0" applyNumberFormat="1" applyFont="1" applyFill="1" applyAlignment="1">
      <alignment horizontal="center"/>
    </xf>
    <xf numFmtId="167" fontId="5" fillId="6" borderId="0" xfId="0" applyNumberFormat="1" applyFont="1" applyFill="1" applyAlignment="1">
      <alignment horizontal="center"/>
    </xf>
    <xf numFmtId="165" fontId="5" fillId="0" borderId="3" xfId="0" applyNumberFormat="1" applyFont="1" applyBorder="1" applyAlignment="1">
      <alignment horizontal="center"/>
    </xf>
    <xf numFmtId="3" fontId="7" fillId="6" borderId="0" xfId="21" applyFont="1" applyFill="1" applyBorder="1" applyAlignment="1">
      <alignment horizontal="center"/>
    </xf>
    <xf numFmtId="0" fontId="5" fillId="0" borderId="0" xfId="0" applyFont="1" applyFill="1" applyBorder="1" applyAlignment="1">
      <alignment horizontal="right" vertical="top" wrapText="1"/>
    </xf>
    <xf numFmtId="165" fontId="21" fillId="0" borderId="0" xfId="0" applyNumberFormat="1" applyFont="1" applyFill="1" applyBorder="1" applyAlignment="1">
      <alignment horizontal="center" vertical="top"/>
    </xf>
    <xf numFmtId="3" fontId="7" fillId="6" borderId="20" xfId="21" applyFont="1" applyFill="1" applyBorder="1" applyAlignment="1">
      <alignment horizontal="center"/>
    </xf>
    <xf numFmtId="3" fontId="7" fillId="0" borderId="20" xfId="21" applyFont="1" applyFill="1" applyBorder="1" applyAlignment="1">
      <alignment horizontal="center"/>
    </xf>
    <xf numFmtId="165" fontId="5" fillId="6" borderId="0" xfId="21" applyNumberFormat="1" applyFont="1" applyFill="1" applyAlignment="1">
      <alignment horizontal="center"/>
    </xf>
    <xf numFmtId="165" fontId="19" fillId="0" borderId="0" xfId="0" applyNumberFormat="1" applyFont="1" applyFill="1" applyBorder="1" applyAlignment="1">
      <alignment horizontal="center" vertical="top"/>
    </xf>
    <xf numFmtId="165" fontId="5" fillId="0" borderId="5" xfId="0" applyNumberFormat="1" applyFont="1" applyFill="1" applyBorder="1" applyAlignment="1">
      <alignment horizontal="center"/>
    </xf>
    <xf numFmtId="167" fontId="5" fillId="0" borderId="13" xfId="0" applyNumberFormat="1" applyFont="1" applyFill="1" applyBorder="1" applyAlignment="1">
      <alignment horizontal="center"/>
    </xf>
    <xf numFmtId="0" fontId="5" fillId="0" borderId="31" xfId="0" applyFont="1" applyFill="1" applyBorder="1" applyAlignment="1"/>
    <xf numFmtId="165" fontId="5" fillId="0" borderId="32" xfId="18" applyNumberFormat="1" applyFont="1" applyFill="1" applyBorder="1" applyAlignment="1">
      <alignment horizontal="center"/>
    </xf>
    <xf numFmtId="165" fontId="5" fillId="0" borderId="32" xfId="0" applyNumberFormat="1" applyFont="1" applyFill="1" applyBorder="1" applyAlignment="1">
      <alignment wrapText="1"/>
    </xf>
    <xf numFmtId="164" fontId="5" fillId="6" borderId="32" xfId="0" applyNumberFormat="1" applyFont="1" applyFill="1" applyBorder="1" applyAlignment="1">
      <alignment horizontal="center"/>
    </xf>
    <xf numFmtId="165" fontId="5" fillId="0" borderId="33" xfId="18" applyNumberFormat="1" applyFont="1" applyFill="1" applyBorder="1" applyAlignment="1">
      <alignment horizontal="center"/>
    </xf>
    <xf numFmtId="0" fontId="5" fillId="0" borderId="34" xfId="0" applyFont="1" applyFill="1" applyBorder="1" applyAlignment="1"/>
    <xf numFmtId="165" fontId="5" fillId="0" borderId="35" xfId="18" applyNumberFormat="1" applyFont="1" applyFill="1" applyBorder="1" applyAlignment="1">
      <alignment horizontal="center"/>
    </xf>
    <xf numFmtId="164" fontId="5" fillId="0" borderId="34" xfId="0" applyNumberFormat="1" applyFont="1" applyFill="1" applyBorder="1" applyAlignment="1">
      <alignment horizontal="center"/>
    </xf>
    <xf numFmtId="164" fontId="5" fillId="0" borderId="35" xfId="0" applyNumberFormat="1" applyFont="1" applyBorder="1" applyAlignment="1">
      <alignment horizontal="center"/>
    </xf>
    <xf numFmtId="0" fontId="5" fillId="0" borderId="42" xfId="0" applyFont="1" applyFill="1" applyBorder="1" applyAlignment="1"/>
    <xf numFmtId="165" fontId="5" fillId="0" borderId="37" xfId="18" applyNumberFormat="1" applyFont="1" applyFill="1" applyBorder="1" applyAlignment="1">
      <alignment horizontal="center"/>
    </xf>
    <xf numFmtId="165" fontId="5" fillId="0" borderId="37" xfId="0" applyNumberFormat="1" applyFont="1" applyBorder="1" applyAlignment="1">
      <alignment horizontal="center"/>
    </xf>
    <xf numFmtId="164" fontId="5" fillId="6" borderId="37" xfId="0" applyNumberFormat="1" applyFont="1" applyFill="1" applyBorder="1" applyAlignment="1">
      <alignment horizontal="center"/>
    </xf>
    <xf numFmtId="165" fontId="5" fillId="0" borderId="46" xfId="18" applyNumberFormat="1" applyFont="1" applyFill="1" applyBorder="1" applyAlignment="1">
      <alignment horizontal="center"/>
    </xf>
    <xf numFmtId="0" fontId="7" fillId="0" borderId="0" xfId="0" applyFont="1" applyFill="1" applyBorder="1"/>
    <xf numFmtId="0" fontId="9" fillId="3" borderId="0" xfId="0" applyFont="1" applyFill="1" applyAlignment="1"/>
    <xf numFmtId="0" fontId="11" fillId="3" borderId="0" xfId="0" applyFont="1" applyFill="1" applyAlignment="1"/>
    <xf numFmtId="173" fontId="5" fillId="0" borderId="0" xfId="21" applyNumberFormat="1" applyFont="1" applyFill="1" applyBorder="1">
      <alignment horizontal="center"/>
    </xf>
    <xf numFmtId="165" fontId="7" fillId="3" borderId="0" xfId="0" applyNumberFormat="1" applyFont="1" applyFill="1" applyBorder="1" applyAlignment="1">
      <alignment horizontal="center"/>
    </xf>
    <xf numFmtId="0" fontId="35" fillId="5" borderId="0" xfId="0" applyFont="1" applyFill="1" applyAlignment="1">
      <alignment wrapText="1"/>
    </xf>
    <xf numFmtId="0" fontId="35" fillId="8" borderId="0" xfId="0" applyFont="1" applyFill="1" applyAlignment="1">
      <alignment wrapText="1"/>
    </xf>
    <xf numFmtId="0" fontId="38" fillId="6" borderId="0" xfId="0" applyFont="1" applyFill="1" applyAlignment="1">
      <alignment horizontal="center"/>
    </xf>
    <xf numFmtId="3" fontId="37" fillId="0" borderId="0" xfId="21" applyFont="1" applyFill="1" applyAlignment="1">
      <alignment horizontal="center"/>
    </xf>
    <xf numFmtId="3" fontId="37" fillId="0" borderId="0" xfId="21" applyFont="1" applyAlignment="1">
      <alignment horizontal="center"/>
    </xf>
    <xf numFmtId="0" fontId="38" fillId="4" borderId="20" xfId="0" applyFont="1" applyFill="1" applyBorder="1" applyAlignment="1">
      <alignment horizontal="center" vertical="center"/>
    </xf>
    <xf numFmtId="0" fontId="38" fillId="11" borderId="0" xfId="0" applyFont="1" applyFill="1" applyAlignment="1">
      <alignment wrapText="1"/>
    </xf>
    <xf numFmtId="0" fontId="37" fillId="6" borderId="0" xfId="0" applyFont="1" applyFill="1" applyAlignment="1">
      <alignment horizontal="center" wrapText="1"/>
    </xf>
    <xf numFmtId="3" fontId="37" fillId="0" borderId="0" xfId="21" applyFont="1" applyFill="1" applyBorder="1" applyAlignment="1">
      <alignment horizontal="center"/>
    </xf>
    <xf numFmtId="0" fontId="37" fillId="0" borderId="0" xfId="19" applyFont="1" applyFill="1" applyBorder="1" applyAlignment="1">
      <alignment horizontal="left"/>
    </xf>
    <xf numFmtId="0" fontId="38" fillId="0" borderId="0" xfId="19" applyFont="1" applyFill="1" applyBorder="1" applyAlignment="1">
      <alignment horizontal="left"/>
    </xf>
    <xf numFmtId="0" fontId="37" fillId="0" borderId="0" xfId="0" applyFont="1" applyAlignment="1"/>
    <xf numFmtId="0" fontId="37" fillId="8" borderId="0" xfId="0" applyFont="1" applyFill="1" applyAlignment="1"/>
    <xf numFmtId="0" fontId="37" fillId="5" borderId="0" xfId="0" applyFont="1" applyFill="1" applyAlignment="1"/>
    <xf numFmtId="0" fontId="38" fillId="4" borderId="20" xfId="0" applyFont="1" applyFill="1" applyBorder="1" applyAlignment="1">
      <alignment horizontal="center"/>
    </xf>
    <xf numFmtId="3" fontId="37" fillId="0" borderId="0" xfId="0" applyNumberFormat="1" applyFont="1" applyFill="1" applyBorder="1" applyAlignment="1">
      <alignment wrapText="1"/>
    </xf>
    <xf numFmtId="0" fontId="11" fillId="0" borderId="0" xfId="0" applyFont="1" applyFill="1" applyBorder="1" applyAlignment="1"/>
    <xf numFmtId="174" fontId="37" fillId="0" borderId="0" xfId="0" applyNumberFormat="1" applyFont="1" applyFill="1" applyBorder="1" applyAlignment="1">
      <alignment wrapText="1"/>
    </xf>
    <xf numFmtId="165" fontId="5" fillId="0" borderId="13" xfId="0" applyNumberFormat="1" applyFont="1" applyFill="1" applyBorder="1" applyAlignment="1">
      <alignment horizontal="center"/>
    </xf>
    <xf numFmtId="0" fontId="15" fillId="4" borderId="28" xfId="0" applyNumberFormat="1" applyFont="1" applyFill="1" applyBorder="1" applyAlignment="1">
      <alignment horizontal="center" vertical="center"/>
    </xf>
    <xf numFmtId="0" fontId="38" fillId="0" borderId="0" xfId="0" applyFont="1" applyFill="1" applyBorder="1" applyAlignment="1">
      <alignment horizontal="center"/>
    </xf>
    <xf numFmtId="0" fontId="5" fillId="0" borderId="0" xfId="20" applyFont="1" applyAlignment="1"/>
    <xf numFmtId="0" fontId="35" fillId="0" borderId="0" xfId="0" applyFont="1" applyFill="1" applyBorder="1" applyAlignment="1"/>
    <xf numFmtId="0" fontId="35" fillId="0" borderId="0" xfId="0" applyFont="1" applyFill="1" applyBorder="1" applyAlignment="1">
      <alignment wrapText="1"/>
    </xf>
    <xf numFmtId="0" fontId="37" fillId="0" borderId="0" xfId="0" applyFont="1" applyFill="1" applyBorder="1" applyAlignment="1">
      <alignment horizontal="center" wrapText="1"/>
    </xf>
    <xf numFmtId="172" fontId="7" fillId="0" borderId="0" xfId="0" applyNumberFormat="1" applyFont="1"/>
    <xf numFmtId="0" fontId="23" fillId="0" borderId="42" xfId="0" applyFont="1" applyFill="1" applyBorder="1" applyAlignment="1">
      <alignment horizontal="center"/>
    </xf>
    <xf numFmtId="0" fontId="48" fillId="8" borderId="0" xfId="0" applyFont="1" applyFill="1" applyAlignment="1">
      <alignment wrapText="1"/>
    </xf>
    <xf numFmtId="0" fontId="48" fillId="5" borderId="0" xfId="0" applyFont="1" applyFill="1" applyAlignment="1">
      <alignment wrapText="1"/>
    </xf>
    <xf numFmtId="0" fontId="15" fillId="0" borderId="0" xfId="0" applyNumberFormat="1" applyFont="1" applyFill="1" applyBorder="1" applyAlignment="1">
      <alignment horizontal="center" vertical="center"/>
    </xf>
    <xf numFmtId="49" fontId="15" fillId="0" borderId="0" xfId="0" applyNumberFormat="1" applyFont="1" applyFill="1" applyBorder="1" applyAlignment="1">
      <alignment horizontal="center" vertical="center"/>
    </xf>
    <xf numFmtId="0" fontId="31" fillId="0" borderId="0" xfId="0" applyFont="1" applyFill="1" applyBorder="1" applyAlignment="1"/>
    <xf numFmtId="172" fontId="35" fillId="0" borderId="0" xfId="0" applyNumberFormat="1" applyFont="1" applyFill="1" applyBorder="1" applyAlignment="1">
      <alignment horizontal="center"/>
    </xf>
    <xf numFmtId="0" fontId="31" fillId="0" borderId="0" xfId="0" applyFont="1" applyAlignment="1">
      <alignment horizontal="left" vertical="center"/>
    </xf>
    <xf numFmtId="1" fontId="7" fillId="0" borderId="0" xfId="0" applyNumberFormat="1" applyFont="1" applyFill="1" applyBorder="1" applyAlignment="1">
      <alignment horizontal="center"/>
    </xf>
    <xf numFmtId="1" fontId="5" fillId="0" borderId="0" xfId="0" applyNumberFormat="1" applyFont="1" applyFill="1" applyBorder="1" applyAlignment="1">
      <alignment horizontal="center"/>
    </xf>
    <xf numFmtId="1" fontId="5" fillId="0" borderId="0" xfId="0" applyNumberFormat="1" applyFont="1" applyFill="1" applyBorder="1"/>
    <xf numFmtId="175" fontId="46" fillId="4" borderId="47" xfId="0" applyNumberFormat="1" applyFont="1" applyFill="1" applyBorder="1" applyAlignment="1" applyProtection="1">
      <alignment horizontal="center" vertical="center"/>
      <protection hidden="1"/>
    </xf>
    <xf numFmtId="0" fontId="0" fillId="0" borderId="47" xfId="0" applyBorder="1" applyProtection="1">
      <protection hidden="1"/>
    </xf>
    <xf numFmtId="165" fontId="0" fillId="0" borderId="47" xfId="0" applyNumberFormat="1" applyBorder="1" applyProtection="1">
      <protection locked="0"/>
    </xf>
    <xf numFmtId="0" fontId="0" fillId="0" borderId="47" xfId="0" applyBorder="1" applyAlignment="1" applyProtection="1">
      <alignment wrapText="1"/>
      <protection hidden="1"/>
    </xf>
    <xf numFmtId="0" fontId="0" fillId="0" borderId="48" xfId="0" applyFill="1" applyBorder="1" applyProtection="1">
      <protection hidden="1"/>
    </xf>
    <xf numFmtId="165" fontId="0" fillId="12" borderId="47" xfId="0" applyNumberFormat="1" applyFill="1" applyBorder="1" applyProtection="1">
      <protection locked="0"/>
    </xf>
    <xf numFmtId="0" fontId="0" fillId="0" borderId="47" xfId="0" applyBorder="1" applyAlignment="1" applyProtection="1">
      <alignment horizontal="left" vertical="center"/>
      <protection hidden="1"/>
    </xf>
    <xf numFmtId="165" fontId="0" fillId="0" borderId="47" xfId="0" applyNumberFormat="1" applyFill="1" applyBorder="1" applyProtection="1">
      <protection locked="0"/>
    </xf>
    <xf numFmtId="165" fontId="0" fillId="8" borderId="47" xfId="0" applyNumberFormat="1" applyFill="1" applyBorder="1" applyProtection="1">
      <protection hidden="1"/>
    </xf>
    <xf numFmtId="0" fontId="47" fillId="4" borderId="47" xfId="0" applyFont="1" applyFill="1" applyBorder="1" applyAlignment="1" applyProtection="1">
      <alignment horizontal="left"/>
      <protection hidden="1"/>
    </xf>
    <xf numFmtId="164" fontId="5" fillId="0" borderId="0" xfId="0" applyNumberFormat="1" applyFont="1" applyFill="1" applyAlignment="1">
      <alignment horizontal="left"/>
    </xf>
    <xf numFmtId="165" fontId="5" fillId="0" borderId="2" xfId="21" applyNumberFormat="1" applyFont="1" applyBorder="1">
      <alignment horizontal="center"/>
    </xf>
    <xf numFmtId="164" fontId="5" fillId="3" borderId="15" xfId="21" applyNumberFormat="1" applyFont="1" applyFill="1" applyBorder="1">
      <alignment horizontal="center"/>
    </xf>
    <xf numFmtId="167" fontId="5" fillId="0" borderId="54" xfId="0" applyNumberFormat="1" applyFont="1" applyFill="1" applyBorder="1" applyAlignment="1">
      <alignment horizontal="center"/>
    </xf>
    <xf numFmtId="167" fontId="5" fillId="0" borderId="0" xfId="0" applyNumberFormat="1" applyFont="1" applyFill="1" applyBorder="1" applyAlignment="1">
      <alignment horizontal="center"/>
    </xf>
    <xf numFmtId="172" fontId="5" fillId="0" borderId="0" xfId="21" applyNumberFormat="1" applyFont="1" applyBorder="1">
      <alignment horizontal="center"/>
    </xf>
    <xf numFmtId="3" fontId="5" fillId="0" borderId="6" xfId="21" applyFont="1" applyBorder="1">
      <alignment horizontal="center"/>
    </xf>
    <xf numFmtId="165" fontId="5" fillId="0" borderId="55" xfId="21" applyNumberFormat="1" applyFont="1" applyBorder="1">
      <alignment horizontal="center"/>
    </xf>
    <xf numFmtId="164" fontId="5" fillId="3" borderId="6" xfId="21" applyNumberFormat="1" applyFont="1" applyFill="1" applyBorder="1">
      <alignment horizontal="center"/>
    </xf>
    <xf numFmtId="167" fontId="5" fillId="0" borderId="56" xfId="0" applyNumberFormat="1" applyFont="1" applyFill="1" applyBorder="1" applyAlignment="1">
      <alignment horizontal="center"/>
    </xf>
    <xf numFmtId="164" fontId="5" fillId="3" borderId="57" xfId="21" applyNumberFormat="1" applyFont="1" applyFill="1" applyBorder="1">
      <alignment horizontal="center"/>
    </xf>
    <xf numFmtId="167" fontId="5" fillId="0" borderId="22" xfId="0" applyNumberFormat="1" applyFont="1" applyFill="1" applyBorder="1" applyAlignment="1">
      <alignment horizontal="center"/>
    </xf>
    <xf numFmtId="3" fontId="5" fillId="0" borderId="8" xfId="21" applyFont="1" applyBorder="1">
      <alignment horizontal="center"/>
    </xf>
    <xf numFmtId="167" fontId="5" fillId="0" borderId="57" xfId="0" applyNumberFormat="1" applyFont="1" applyFill="1" applyBorder="1" applyAlignment="1">
      <alignment horizontal="center"/>
    </xf>
    <xf numFmtId="3" fontId="5" fillId="0" borderId="58" xfId="21" applyFont="1" applyBorder="1">
      <alignment horizontal="center"/>
    </xf>
    <xf numFmtId="164" fontId="5" fillId="13" borderId="15" xfId="21" applyNumberFormat="1" applyFont="1" applyFill="1" applyBorder="1">
      <alignment horizontal="center"/>
    </xf>
    <xf numFmtId="164" fontId="5" fillId="13" borderId="22" xfId="21" applyNumberFormat="1" applyFont="1" applyFill="1" applyBorder="1">
      <alignment horizontal="center"/>
    </xf>
    <xf numFmtId="0" fontId="29" fillId="3" borderId="31" xfId="0" applyFont="1" applyFill="1" applyBorder="1" applyAlignment="1">
      <alignment horizontal="center"/>
    </xf>
    <xf numFmtId="0" fontId="29" fillId="3" borderId="32" xfId="0" applyFont="1" applyFill="1" applyBorder="1" applyAlignment="1">
      <alignment horizontal="center"/>
    </xf>
    <xf numFmtId="0" fontId="29" fillId="3" borderId="33" xfId="0" applyFont="1" applyFill="1" applyBorder="1" applyAlignment="1">
      <alignment horizontal="center"/>
    </xf>
    <xf numFmtId="0" fontId="29" fillId="3" borderId="42" xfId="0" applyFont="1" applyFill="1" applyBorder="1" applyAlignment="1">
      <alignment horizontal="center"/>
    </xf>
    <xf numFmtId="0" fontId="29" fillId="3" borderId="37" xfId="0" applyFont="1" applyFill="1" applyBorder="1" applyAlignment="1">
      <alignment horizontal="center"/>
    </xf>
    <xf numFmtId="0" fontId="29" fillId="3" borderId="46" xfId="0" applyFont="1" applyFill="1" applyBorder="1" applyAlignment="1">
      <alignment horizontal="center"/>
    </xf>
    <xf numFmtId="0" fontId="45" fillId="0" borderId="49" xfId="0" applyFont="1" applyFill="1" applyBorder="1" applyAlignment="1">
      <alignment horizontal="center"/>
    </xf>
    <xf numFmtId="0" fontId="45" fillId="0" borderId="50" xfId="0" applyFont="1" applyFill="1" applyBorder="1" applyAlignment="1">
      <alignment horizontal="center"/>
    </xf>
    <xf numFmtId="0" fontId="8" fillId="0" borderId="0" xfId="0" applyFont="1" applyFill="1" applyAlignment="1">
      <alignment wrapText="1"/>
    </xf>
    <xf numFmtId="0" fontId="17" fillId="0" borderId="0" xfId="0" applyFont="1" applyFill="1" applyAlignment="1">
      <alignment wrapText="1"/>
    </xf>
    <xf numFmtId="0" fontId="25" fillId="3" borderId="49" xfId="0" applyFont="1" applyFill="1" applyBorder="1" applyAlignment="1">
      <alignment horizontal="center"/>
    </xf>
    <xf numFmtId="0" fontId="25" fillId="3" borderId="51" xfId="0" applyFont="1" applyFill="1" applyBorder="1" applyAlignment="1">
      <alignment horizontal="center"/>
    </xf>
    <xf numFmtId="0" fontId="26" fillId="3" borderId="50" xfId="0" applyFont="1" applyFill="1" applyBorder="1" applyAlignment="1">
      <alignment horizontal="center"/>
    </xf>
    <xf numFmtId="0" fontId="4" fillId="0" borderId="0" xfId="0" applyFont="1" applyFill="1" applyBorder="1" applyAlignment="1">
      <alignment horizontal="center"/>
    </xf>
    <xf numFmtId="0" fontId="8" fillId="0" borderId="0" xfId="0" applyFont="1" applyAlignment="1">
      <alignment wrapText="1"/>
    </xf>
    <xf numFmtId="165" fontId="5" fillId="0" borderId="0" xfId="0" applyNumberFormat="1" applyFont="1" applyAlignment="1">
      <alignment horizontal="center" wrapText="1"/>
    </xf>
    <xf numFmtId="164" fontId="5" fillId="0" borderId="0" xfId="0" applyNumberFormat="1" applyFont="1" applyAlignment="1">
      <alignment horizontal="center" wrapText="1"/>
    </xf>
    <xf numFmtId="0" fontId="5" fillId="0" borderId="0" xfId="0" applyFont="1" applyAlignment="1">
      <alignment horizontal="center" wrapText="1"/>
    </xf>
    <xf numFmtId="0" fontId="5" fillId="0" borderId="0" xfId="0" applyFont="1" applyAlignment="1">
      <alignment wrapText="1"/>
    </xf>
    <xf numFmtId="165" fontId="9" fillId="0" borderId="0" xfId="0" applyNumberFormat="1" applyFont="1" applyAlignment="1">
      <alignment horizontal="center" wrapText="1"/>
    </xf>
    <xf numFmtId="164" fontId="9" fillId="0" borderId="0" xfId="0" applyNumberFormat="1" applyFont="1" applyAlignment="1">
      <alignment horizontal="center" wrapText="1"/>
    </xf>
    <xf numFmtId="0" fontId="9" fillId="0" borderId="0" xfId="0" applyFont="1" applyAlignment="1">
      <alignment horizontal="center" wrapText="1"/>
    </xf>
    <xf numFmtId="0" fontId="9" fillId="0" borderId="0" xfId="0" applyFont="1" applyAlignment="1">
      <alignment wrapText="1"/>
    </xf>
    <xf numFmtId="0" fontId="18" fillId="0" borderId="0" xfId="0" applyFont="1" applyAlignment="1">
      <alignment wrapText="1"/>
    </xf>
    <xf numFmtId="167" fontId="5" fillId="0" borderId="0" xfId="0" applyNumberFormat="1" applyFont="1" applyAlignment="1">
      <alignment horizontal="center" wrapText="1"/>
    </xf>
    <xf numFmtId="0" fontId="0" fillId="0" borderId="0" xfId="0" applyAlignment="1">
      <alignment wrapText="1"/>
    </xf>
    <xf numFmtId="0" fontId="6" fillId="0" borderId="0" xfId="0" applyFont="1" applyAlignment="1">
      <alignment wrapText="1"/>
    </xf>
    <xf numFmtId="1" fontId="13" fillId="0" borderId="0" xfId="0" applyNumberFormat="1" applyFont="1" applyFill="1" applyBorder="1" applyAlignment="1">
      <alignment horizontal="center"/>
    </xf>
    <xf numFmtId="0" fontId="18" fillId="0" borderId="0" xfId="0" applyFont="1" applyFill="1" applyAlignment="1">
      <alignment wrapText="1"/>
    </xf>
    <xf numFmtId="0" fontId="25" fillId="3" borderId="49" xfId="0" applyFont="1" applyFill="1" applyBorder="1" applyAlignment="1">
      <alignment horizontal="center" wrapText="1"/>
    </xf>
    <xf numFmtId="0" fontId="25" fillId="3" borderId="51" xfId="0" applyFont="1" applyFill="1" applyBorder="1" applyAlignment="1">
      <alignment horizontal="center" wrapText="1"/>
    </xf>
    <xf numFmtId="0" fontId="25" fillId="3" borderId="50" xfId="0" applyFont="1" applyFill="1" applyBorder="1" applyAlignment="1">
      <alignment horizontal="center" wrapText="1"/>
    </xf>
    <xf numFmtId="165" fontId="7" fillId="4" borderId="39" xfId="0" applyNumberFormat="1" applyFont="1" applyFill="1" applyBorder="1" applyAlignment="1">
      <alignment horizontal="center"/>
    </xf>
    <xf numFmtId="165" fontId="7" fillId="4" borderId="41" xfId="0" applyNumberFormat="1" applyFont="1" applyFill="1" applyBorder="1" applyAlignment="1">
      <alignment horizontal="center"/>
    </xf>
    <xf numFmtId="0" fontId="8" fillId="0" borderId="0" xfId="0" applyFont="1" applyAlignment="1">
      <alignment horizontal="left" wrapText="1"/>
    </xf>
    <xf numFmtId="0" fontId="9" fillId="0" borderId="0" xfId="0" applyFont="1" applyAlignment="1">
      <alignment horizontal="left" wrapText="1"/>
    </xf>
    <xf numFmtId="0" fontId="17" fillId="0" borderId="0" xfId="0" applyFont="1" applyAlignment="1">
      <alignment wrapText="1"/>
    </xf>
    <xf numFmtId="165" fontId="7" fillId="4" borderId="40" xfId="0" applyNumberFormat="1" applyFont="1" applyFill="1" applyBorder="1" applyAlignment="1">
      <alignment horizontal="center"/>
    </xf>
    <xf numFmtId="0" fontId="26" fillId="3" borderId="50" xfId="0" applyFont="1" applyFill="1" applyBorder="1" applyAlignment="1">
      <alignment horizontal="center" wrapText="1"/>
    </xf>
    <xf numFmtId="164" fontId="6" fillId="0" borderId="0" xfId="0" applyNumberFormat="1" applyFont="1" applyFill="1" applyAlignment="1">
      <alignment horizontal="left" wrapText="1"/>
    </xf>
    <xf numFmtId="0" fontId="1" fillId="0" borderId="0" xfId="0" applyFont="1" applyAlignment="1">
      <alignment wrapText="1"/>
    </xf>
    <xf numFmtId="0" fontId="5" fillId="0" borderId="0" xfId="0" applyFont="1" applyFill="1" applyAlignment="1">
      <alignment horizontal="center" wrapText="1"/>
    </xf>
    <xf numFmtId="165" fontId="5" fillId="0" borderId="0" xfId="0" applyNumberFormat="1" applyFont="1" applyFill="1" applyAlignment="1">
      <alignment horizontal="center" wrapText="1"/>
    </xf>
    <xf numFmtId="167" fontId="5" fillId="0" borderId="0" xfId="0" applyNumberFormat="1" applyFont="1" applyFill="1" applyAlignment="1">
      <alignment horizontal="center" wrapText="1"/>
    </xf>
    <xf numFmtId="0" fontId="5" fillId="0" borderId="0" xfId="0" applyFont="1" applyFill="1" applyAlignment="1">
      <alignment wrapText="1"/>
    </xf>
    <xf numFmtId="0" fontId="4" fillId="0" borderId="0" xfId="0" applyFont="1" applyFill="1" applyBorder="1" applyAlignment="1">
      <alignment horizontal="center" wrapText="1"/>
    </xf>
    <xf numFmtId="0" fontId="0" fillId="0" borderId="0" xfId="0" applyFill="1" applyAlignment="1">
      <alignment wrapText="1"/>
    </xf>
    <xf numFmtId="165" fontId="7" fillId="0" borderId="7" xfId="0" applyNumberFormat="1" applyFont="1" applyBorder="1" applyAlignment="1">
      <alignment horizontal="center"/>
    </xf>
    <xf numFmtId="165" fontId="7" fillId="0" borderId="4" xfId="0" applyNumberFormat="1" applyFont="1" applyBorder="1" applyAlignment="1">
      <alignment horizontal="center"/>
    </xf>
    <xf numFmtId="165" fontId="7" fillId="0" borderId="11" xfId="0" applyNumberFormat="1" applyFont="1" applyBorder="1" applyAlignment="1">
      <alignment horizontal="center"/>
    </xf>
    <xf numFmtId="165" fontId="6" fillId="0" borderId="5" xfId="0" applyNumberFormat="1" applyFont="1" applyBorder="1" applyAlignment="1">
      <alignment horizontal="center"/>
    </xf>
    <xf numFmtId="165" fontId="6" fillId="0" borderId="0" xfId="0" applyNumberFormat="1" applyFont="1" applyBorder="1" applyAlignment="1">
      <alignment horizontal="center"/>
    </xf>
    <xf numFmtId="165" fontId="6" fillId="0" borderId="2" xfId="0" applyNumberFormat="1" applyFont="1" applyBorder="1" applyAlignment="1">
      <alignment horizontal="center"/>
    </xf>
    <xf numFmtId="3" fontId="8" fillId="0" borderId="0" xfId="21" applyFont="1" applyAlignment="1">
      <alignment horizontal="left" wrapText="1"/>
    </xf>
    <xf numFmtId="0" fontId="4" fillId="0" borderId="0" xfId="0" applyFont="1" applyFill="1" applyAlignment="1">
      <alignment horizontal="center"/>
    </xf>
    <xf numFmtId="1" fontId="25" fillId="3" borderId="49" xfId="21" applyNumberFormat="1" applyFont="1" applyFill="1" applyBorder="1" applyAlignment="1">
      <alignment horizontal="center"/>
    </xf>
    <xf numFmtId="1" fontId="25" fillId="3" borderId="51" xfId="21" applyNumberFormat="1" applyFont="1" applyFill="1" applyBorder="1" applyAlignment="1">
      <alignment horizontal="center"/>
    </xf>
    <xf numFmtId="1" fontId="25" fillId="3" borderId="50" xfId="21" applyNumberFormat="1" applyFont="1" applyFill="1" applyBorder="1" applyAlignment="1">
      <alignment horizontal="center"/>
    </xf>
    <xf numFmtId="1" fontId="4" fillId="0" borderId="0" xfId="21" applyNumberFormat="1" applyFont="1" applyFill="1" applyBorder="1" applyAlignment="1">
      <alignment horizontal="center"/>
    </xf>
    <xf numFmtId="1" fontId="7" fillId="4" borderId="52" xfId="21" applyNumberFormat="1" applyFont="1" applyFill="1" applyBorder="1" applyAlignment="1">
      <alignment horizontal="center"/>
    </xf>
    <xf numFmtId="1" fontId="7" fillId="4" borderId="53" xfId="21" applyNumberFormat="1" applyFont="1" applyFill="1" applyBorder="1" applyAlignment="1">
      <alignment horizontal="center"/>
    </xf>
    <xf numFmtId="3" fontId="6" fillId="0" borderId="0" xfId="21" applyFont="1" applyAlignment="1">
      <alignment horizontal="left" wrapText="1"/>
    </xf>
    <xf numFmtId="165" fontId="50" fillId="0" borderId="26" xfId="0" applyNumberFormat="1" applyFont="1" applyBorder="1" applyAlignment="1">
      <alignment horizontal="center"/>
    </xf>
    <xf numFmtId="164" fontId="5" fillId="13" borderId="8" xfId="21" applyNumberFormat="1" applyFont="1" applyFill="1" applyBorder="1">
      <alignment horizontal="center"/>
    </xf>
  </cellXfs>
  <cellStyles count="27">
    <cellStyle name="CheckSymbol" xfId="1"/>
    <cellStyle name="Comma (0)" xfId="2"/>
    <cellStyle name="comma [2]" xfId="3"/>
    <cellStyle name="DATE (MO/YR)" xfId="4"/>
    <cellStyle name="decimal [2]" xfId="5"/>
    <cellStyle name="Fields.Check" xfId="6"/>
    <cellStyle name="Fields.Check.Dollar" xfId="7"/>
    <cellStyle name="Fields.Date" xfId="8"/>
    <cellStyle name="Fields.Dollar" xfId="9"/>
    <cellStyle name="Fields.Return" xfId="10"/>
    <cellStyle name="Fields.SmallDate" xfId="11"/>
    <cellStyle name="Fields.Text" xfId="12"/>
    <cellStyle name="Fields.Whole" xfId="13"/>
    <cellStyle name="Glossary" xfId="14"/>
    <cellStyle name="Header" xfId="15"/>
    <cellStyle name="Normal" xfId="0" builtinId="0"/>
    <cellStyle name="Normal 2" xfId="16"/>
    <cellStyle name="Normal, wrap-text" xfId="17"/>
    <cellStyle name="Normal_1AdmFY99" xfId="18"/>
    <cellStyle name="Normal_Book2" xfId="19"/>
    <cellStyle name="Normal_CampusDiversity" xfId="20"/>
    <cellStyle name="Normal_Endowment$perStudent-home" xfId="21"/>
    <cellStyle name="Normal_FTEFY98" xfId="22"/>
    <cellStyle name="PC" xfId="23"/>
    <cellStyle name="Percent [1]" xfId="24"/>
    <cellStyle name="Percent[1]" xfId="25"/>
    <cellStyle name="Sub-Header" xfId="2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externalLink" Target="externalLinks/externalLink10.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calcChain" Target="calcChain.xml"/><Relationship Id="rId8" Type="http://schemas.openxmlformats.org/officeDocument/2006/relationships/worksheet" Target="worksheets/sheet8.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1" u="none" strike="noStrike" baseline="0">
                <a:solidFill>
                  <a:srgbClr val="000000"/>
                </a:solidFill>
                <a:latin typeface="Arial"/>
                <a:ea typeface="Arial"/>
                <a:cs typeface="Arial"/>
              </a:defRPr>
            </a:pPr>
            <a:r>
              <a:t>Tuition, Fees, Room &amp; Board</a:t>
            </a:r>
          </a:p>
        </c:rich>
      </c:tx>
      <c:layout>
        <c:manualLayout>
          <c:xMode val="edge"/>
          <c:yMode val="edge"/>
          <c:x val="0.33333333333333331"/>
          <c:y val="2.9239766081871343E-2"/>
        </c:manualLayout>
      </c:layout>
      <c:overlay val="0"/>
      <c:spPr>
        <a:noFill/>
        <a:ln w="25400">
          <a:noFill/>
        </a:ln>
      </c:spPr>
    </c:title>
    <c:autoTitleDeleted val="0"/>
    <c:plotArea>
      <c:layout>
        <c:manualLayout>
          <c:layoutTarget val="inner"/>
          <c:xMode val="edge"/>
          <c:yMode val="edge"/>
          <c:x val="9.9359129856410655E-2"/>
          <c:y val="0.1247565727730811"/>
          <c:w val="0.89423216870769595"/>
          <c:h val="0.69980640039900177"/>
        </c:manualLayout>
      </c:layout>
      <c:barChart>
        <c:barDir val="col"/>
        <c:grouping val="clustered"/>
        <c:varyColors val="0"/>
        <c:ser>
          <c:idx val="0"/>
          <c:order val="0"/>
          <c:spPr>
            <a:solidFill>
              <a:srgbClr val="C0C0C0"/>
            </a:solidFill>
            <a:ln w="12700">
              <a:solidFill>
                <a:srgbClr val="000000"/>
              </a:solidFill>
              <a:prstDash val="solid"/>
            </a:ln>
          </c:spPr>
          <c:invertIfNegative val="0"/>
          <c:dPt>
            <c:idx val="0"/>
            <c:invertIfNegative val="0"/>
            <c:bubble3D val="0"/>
            <c:spPr>
              <a:solidFill>
                <a:srgbClr val="969696"/>
              </a:solidFill>
              <a:ln w="12700">
                <a:solidFill>
                  <a:srgbClr val="000000"/>
                </a:solidFill>
                <a:prstDash val="solid"/>
              </a:ln>
            </c:spPr>
            <c:extLst>
              <c:ext xmlns:c16="http://schemas.microsoft.com/office/drawing/2014/chart" uri="{C3380CC4-5D6E-409C-BE32-E72D297353CC}">
                <c16:uniqueId val="{00000001-105C-457E-8766-812F2ABA8706}"/>
              </c:ext>
            </c:extLst>
          </c:dPt>
          <c:dPt>
            <c:idx val="1"/>
            <c:invertIfNegative val="0"/>
            <c:bubble3D val="0"/>
            <c:spPr>
              <a:solidFill>
                <a:srgbClr val="969696"/>
              </a:solidFill>
              <a:ln w="12700">
                <a:solidFill>
                  <a:srgbClr val="000000"/>
                </a:solidFill>
                <a:prstDash val="solid"/>
              </a:ln>
            </c:spPr>
            <c:extLst>
              <c:ext xmlns:c16="http://schemas.microsoft.com/office/drawing/2014/chart" uri="{C3380CC4-5D6E-409C-BE32-E72D297353CC}">
                <c16:uniqueId val="{00000003-105C-457E-8766-812F2ABA8706}"/>
              </c:ext>
            </c:extLst>
          </c:dPt>
          <c:dPt>
            <c:idx val="2"/>
            <c:invertIfNegative val="0"/>
            <c:bubble3D val="0"/>
            <c:spPr>
              <a:solidFill>
                <a:srgbClr val="969696"/>
              </a:solidFill>
              <a:ln w="12700">
                <a:solidFill>
                  <a:srgbClr val="000000"/>
                </a:solidFill>
                <a:prstDash val="solid"/>
              </a:ln>
            </c:spPr>
            <c:extLst>
              <c:ext xmlns:c16="http://schemas.microsoft.com/office/drawing/2014/chart" uri="{C3380CC4-5D6E-409C-BE32-E72D297353CC}">
                <c16:uniqueId val="{00000005-105C-457E-8766-812F2ABA8706}"/>
              </c:ext>
            </c:extLst>
          </c:dPt>
          <c:dPt>
            <c:idx val="3"/>
            <c:invertIfNegative val="0"/>
            <c:bubble3D val="0"/>
            <c:spPr>
              <a:solidFill>
                <a:srgbClr val="969696"/>
              </a:solidFill>
              <a:ln w="12700">
                <a:solidFill>
                  <a:srgbClr val="000000"/>
                </a:solidFill>
                <a:prstDash val="solid"/>
              </a:ln>
            </c:spPr>
            <c:extLst>
              <c:ext xmlns:c16="http://schemas.microsoft.com/office/drawing/2014/chart" uri="{C3380CC4-5D6E-409C-BE32-E72D297353CC}">
                <c16:uniqueId val="{00000007-105C-457E-8766-812F2ABA8706}"/>
              </c:ext>
            </c:extLst>
          </c:dPt>
          <c:dPt>
            <c:idx val="4"/>
            <c:invertIfNegative val="0"/>
            <c:bubble3D val="0"/>
            <c:spPr>
              <a:solidFill>
                <a:srgbClr val="969696"/>
              </a:solidFill>
              <a:ln w="12700">
                <a:solidFill>
                  <a:srgbClr val="000000"/>
                </a:solidFill>
                <a:prstDash val="solid"/>
              </a:ln>
            </c:spPr>
            <c:extLst>
              <c:ext xmlns:c16="http://schemas.microsoft.com/office/drawing/2014/chart" uri="{C3380CC4-5D6E-409C-BE32-E72D297353CC}">
                <c16:uniqueId val="{00000009-105C-457E-8766-812F2ABA8706}"/>
              </c:ext>
            </c:extLst>
          </c:dPt>
          <c:dPt>
            <c:idx val="5"/>
            <c:invertIfNegative val="0"/>
            <c:bubble3D val="0"/>
            <c:spPr>
              <a:solidFill>
                <a:srgbClr val="969696"/>
              </a:solidFill>
              <a:ln w="12700">
                <a:solidFill>
                  <a:srgbClr val="000000"/>
                </a:solidFill>
                <a:prstDash val="solid"/>
              </a:ln>
            </c:spPr>
            <c:extLst>
              <c:ext xmlns:c16="http://schemas.microsoft.com/office/drawing/2014/chart" uri="{C3380CC4-5D6E-409C-BE32-E72D297353CC}">
                <c16:uniqueId val="{0000000B-105C-457E-8766-812F2ABA8706}"/>
              </c:ext>
            </c:extLst>
          </c:dPt>
          <c:dPt>
            <c:idx val="6"/>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D-105C-457E-8766-812F2ABA8706}"/>
              </c:ext>
            </c:extLst>
          </c:dPt>
          <c:dPt>
            <c:idx val="7"/>
            <c:invertIfNegative val="0"/>
            <c:bubble3D val="0"/>
            <c:spPr>
              <a:solidFill>
                <a:srgbClr val="969696"/>
              </a:solidFill>
              <a:ln w="12700">
                <a:solidFill>
                  <a:srgbClr val="000000"/>
                </a:solidFill>
                <a:prstDash val="solid"/>
              </a:ln>
            </c:spPr>
            <c:extLst>
              <c:ext xmlns:c16="http://schemas.microsoft.com/office/drawing/2014/chart" uri="{C3380CC4-5D6E-409C-BE32-E72D297353CC}">
                <c16:uniqueId val="{0000000F-105C-457E-8766-812F2ABA8706}"/>
              </c:ext>
            </c:extLst>
          </c:dPt>
          <c:dPt>
            <c:idx val="8"/>
            <c:invertIfNegative val="0"/>
            <c:bubble3D val="0"/>
            <c:spPr>
              <a:solidFill>
                <a:srgbClr val="969696"/>
              </a:solidFill>
              <a:ln w="12700">
                <a:solidFill>
                  <a:srgbClr val="000000"/>
                </a:solidFill>
                <a:prstDash val="solid"/>
              </a:ln>
            </c:spPr>
            <c:extLst>
              <c:ext xmlns:c16="http://schemas.microsoft.com/office/drawing/2014/chart" uri="{C3380CC4-5D6E-409C-BE32-E72D297353CC}">
                <c16:uniqueId val="{00000011-105C-457E-8766-812F2ABA8706}"/>
              </c:ext>
            </c:extLst>
          </c:dPt>
          <c:dPt>
            <c:idx val="9"/>
            <c:invertIfNegative val="0"/>
            <c:bubble3D val="0"/>
            <c:spPr>
              <a:solidFill>
                <a:srgbClr val="969696"/>
              </a:solidFill>
              <a:ln w="12700">
                <a:solidFill>
                  <a:srgbClr val="000000"/>
                </a:solidFill>
                <a:prstDash val="solid"/>
              </a:ln>
            </c:spPr>
            <c:extLst>
              <c:ext xmlns:c16="http://schemas.microsoft.com/office/drawing/2014/chart" uri="{C3380CC4-5D6E-409C-BE32-E72D297353CC}">
                <c16:uniqueId val="{00000013-105C-457E-8766-812F2ABA8706}"/>
              </c:ext>
            </c:extLst>
          </c:dPt>
          <c:dPt>
            <c:idx val="10"/>
            <c:invertIfNegative val="0"/>
            <c:bubble3D val="0"/>
            <c:spPr>
              <a:solidFill>
                <a:srgbClr val="969696"/>
              </a:solidFill>
              <a:ln w="12700">
                <a:solidFill>
                  <a:srgbClr val="000000"/>
                </a:solidFill>
                <a:prstDash val="solid"/>
              </a:ln>
            </c:spPr>
            <c:extLst>
              <c:ext xmlns:c16="http://schemas.microsoft.com/office/drawing/2014/chart" uri="{C3380CC4-5D6E-409C-BE32-E72D297353CC}">
                <c16:uniqueId val="{00000015-105C-457E-8766-812F2ABA8706}"/>
              </c:ext>
            </c:extLst>
          </c:dPt>
          <c:dPt>
            <c:idx val="11"/>
            <c:invertIfNegative val="0"/>
            <c:bubble3D val="0"/>
            <c:spPr>
              <a:solidFill>
                <a:srgbClr val="969696"/>
              </a:solidFill>
              <a:ln w="12700">
                <a:solidFill>
                  <a:srgbClr val="000000"/>
                </a:solidFill>
                <a:prstDash val="solid"/>
              </a:ln>
            </c:spPr>
            <c:extLst>
              <c:ext xmlns:c16="http://schemas.microsoft.com/office/drawing/2014/chart" uri="{C3380CC4-5D6E-409C-BE32-E72D297353CC}">
                <c16:uniqueId val="{00000017-105C-457E-8766-812F2ABA8706}"/>
              </c:ext>
            </c:extLst>
          </c:dPt>
          <c:dPt>
            <c:idx val="12"/>
            <c:invertIfNegative val="0"/>
            <c:bubble3D val="0"/>
            <c:spPr>
              <a:solidFill>
                <a:srgbClr val="969696"/>
              </a:solidFill>
              <a:ln w="12700">
                <a:solidFill>
                  <a:srgbClr val="000000"/>
                </a:solidFill>
                <a:prstDash val="solid"/>
              </a:ln>
            </c:spPr>
            <c:extLst>
              <c:ext xmlns:c16="http://schemas.microsoft.com/office/drawing/2014/chart" uri="{C3380CC4-5D6E-409C-BE32-E72D297353CC}">
                <c16:uniqueId val="{00000019-105C-457E-8766-812F2ABA8706}"/>
              </c:ext>
            </c:extLst>
          </c:dPt>
          <c:dPt>
            <c:idx val="13"/>
            <c:invertIfNegative val="0"/>
            <c:bubble3D val="0"/>
            <c:spPr>
              <a:solidFill>
                <a:srgbClr val="969696"/>
              </a:solidFill>
              <a:ln w="12700">
                <a:solidFill>
                  <a:srgbClr val="000000"/>
                </a:solidFill>
                <a:prstDash val="solid"/>
              </a:ln>
            </c:spPr>
            <c:extLst>
              <c:ext xmlns:c16="http://schemas.microsoft.com/office/drawing/2014/chart" uri="{C3380CC4-5D6E-409C-BE32-E72D297353CC}">
                <c16:uniqueId val="{0000001B-105C-457E-8766-812F2ABA8706}"/>
              </c:ext>
            </c:extLst>
          </c:dPt>
          <c:dPt>
            <c:idx val="14"/>
            <c:invertIfNegative val="0"/>
            <c:bubble3D val="0"/>
            <c:spPr>
              <a:solidFill>
                <a:srgbClr val="000000"/>
              </a:solidFill>
              <a:ln w="12700">
                <a:solidFill>
                  <a:srgbClr val="000000"/>
                </a:solidFill>
                <a:prstDash val="solid"/>
              </a:ln>
            </c:spPr>
            <c:extLst>
              <c:ext xmlns:c16="http://schemas.microsoft.com/office/drawing/2014/chart" uri="{C3380CC4-5D6E-409C-BE32-E72D297353CC}">
                <c16:uniqueId val="{0000001D-105C-457E-8766-812F2ABA8706}"/>
              </c:ext>
            </c:extLst>
          </c:dPt>
          <c:dPt>
            <c:idx val="15"/>
            <c:invertIfNegative val="0"/>
            <c:bubble3D val="0"/>
            <c:spPr>
              <a:solidFill>
                <a:srgbClr val="969696"/>
              </a:solidFill>
              <a:ln w="12700">
                <a:solidFill>
                  <a:srgbClr val="000000"/>
                </a:solidFill>
                <a:prstDash val="solid"/>
              </a:ln>
            </c:spPr>
            <c:extLst>
              <c:ext xmlns:c16="http://schemas.microsoft.com/office/drawing/2014/chart" uri="{C3380CC4-5D6E-409C-BE32-E72D297353CC}">
                <c16:uniqueId val="{0000001F-105C-457E-8766-812F2ABA8706}"/>
              </c:ext>
            </c:extLst>
          </c:dPt>
          <c:dPt>
            <c:idx val="16"/>
            <c:invertIfNegative val="0"/>
            <c:bubble3D val="0"/>
            <c:spPr>
              <a:solidFill>
                <a:srgbClr val="969696"/>
              </a:solidFill>
              <a:ln w="12700">
                <a:solidFill>
                  <a:srgbClr val="000000"/>
                </a:solidFill>
                <a:prstDash val="solid"/>
              </a:ln>
            </c:spPr>
            <c:extLst>
              <c:ext xmlns:c16="http://schemas.microsoft.com/office/drawing/2014/chart" uri="{C3380CC4-5D6E-409C-BE32-E72D297353CC}">
                <c16:uniqueId val="{00000021-105C-457E-8766-812F2ABA8706}"/>
              </c:ext>
            </c:extLst>
          </c:dPt>
          <c:dPt>
            <c:idx val="17"/>
            <c:invertIfNegative val="0"/>
            <c:bubble3D val="0"/>
            <c:spPr>
              <a:solidFill>
                <a:srgbClr val="969696"/>
              </a:solidFill>
              <a:ln w="12700">
                <a:solidFill>
                  <a:srgbClr val="000000"/>
                </a:solidFill>
                <a:prstDash val="solid"/>
              </a:ln>
            </c:spPr>
            <c:extLst>
              <c:ext xmlns:c16="http://schemas.microsoft.com/office/drawing/2014/chart" uri="{C3380CC4-5D6E-409C-BE32-E72D297353CC}">
                <c16:uniqueId val="{00000023-105C-457E-8766-812F2ABA8706}"/>
              </c:ext>
            </c:extLst>
          </c:dPt>
          <c:dPt>
            <c:idx val="18"/>
            <c:invertIfNegative val="0"/>
            <c:bubble3D val="0"/>
            <c:spPr>
              <a:solidFill>
                <a:srgbClr val="969696"/>
              </a:solidFill>
              <a:ln w="12700">
                <a:solidFill>
                  <a:srgbClr val="000000"/>
                </a:solidFill>
                <a:prstDash val="solid"/>
              </a:ln>
            </c:spPr>
            <c:extLst>
              <c:ext xmlns:c16="http://schemas.microsoft.com/office/drawing/2014/chart" uri="{C3380CC4-5D6E-409C-BE32-E72D297353CC}">
                <c16:uniqueId val="{00000025-105C-457E-8766-812F2ABA8706}"/>
              </c:ext>
            </c:extLst>
          </c:dPt>
          <c:dPt>
            <c:idx val="19"/>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27-105C-457E-8766-812F2ABA8706}"/>
              </c:ext>
            </c:extLst>
          </c:dPt>
          <c:dPt>
            <c:idx val="20"/>
            <c:invertIfNegative val="0"/>
            <c:bubble3D val="0"/>
            <c:spPr>
              <a:solidFill>
                <a:srgbClr val="969696"/>
              </a:solidFill>
              <a:ln w="12700">
                <a:solidFill>
                  <a:srgbClr val="000000"/>
                </a:solidFill>
                <a:prstDash val="solid"/>
              </a:ln>
            </c:spPr>
            <c:extLst>
              <c:ext xmlns:c16="http://schemas.microsoft.com/office/drawing/2014/chart" uri="{C3380CC4-5D6E-409C-BE32-E72D297353CC}">
                <c16:uniqueId val="{00000029-105C-457E-8766-812F2ABA8706}"/>
              </c:ext>
            </c:extLst>
          </c:dPt>
          <c:dPt>
            <c:idx val="21"/>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2B-105C-457E-8766-812F2ABA8706}"/>
              </c:ext>
            </c:extLst>
          </c:dPt>
          <c:dPt>
            <c:idx val="22"/>
            <c:invertIfNegative val="0"/>
            <c:bubble3D val="0"/>
            <c:spPr>
              <a:solidFill>
                <a:srgbClr val="969696"/>
              </a:solidFill>
              <a:ln w="12700">
                <a:solidFill>
                  <a:srgbClr val="000000"/>
                </a:solidFill>
                <a:prstDash val="solid"/>
              </a:ln>
            </c:spPr>
            <c:extLst>
              <c:ext xmlns:c16="http://schemas.microsoft.com/office/drawing/2014/chart" uri="{C3380CC4-5D6E-409C-BE32-E72D297353CC}">
                <c16:uniqueId val="{0000002D-105C-457E-8766-812F2ABA8706}"/>
              </c:ext>
            </c:extLst>
          </c:dPt>
          <c:dPt>
            <c:idx val="23"/>
            <c:invertIfNegative val="0"/>
            <c:bubble3D val="0"/>
            <c:spPr>
              <a:solidFill>
                <a:srgbClr val="969696"/>
              </a:solidFill>
              <a:ln w="12700">
                <a:solidFill>
                  <a:srgbClr val="000000"/>
                </a:solidFill>
                <a:prstDash val="solid"/>
              </a:ln>
            </c:spPr>
            <c:extLst>
              <c:ext xmlns:c16="http://schemas.microsoft.com/office/drawing/2014/chart" uri="{C3380CC4-5D6E-409C-BE32-E72D297353CC}">
                <c16:uniqueId val="{0000002F-105C-457E-8766-812F2ABA8706}"/>
              </c:ext>
            </c:extLst>
          </c:dPt>
          <c:dPt>
            <c:idx val="24"/>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31-105C-457E-8766-812F2ABA8706}"/>
              </c:ext>
            </c:extLst>
          </c:dPt>
          <c:dPt>
            <c:idx val="25"/>
            <c:invertIfNegative val="0"/>
            <c:bubble3D val="0"/>
            <c:spPr>
              <a:solidFill>
                <a:srgbClr val="969696"/>
              </a:solidFill>
              <a:ln w="12700">
                <a:solidFill>
                  <a:srgbClr val="000000"/>
                </a:solidFill>
                <a:prstDash val="solid"/>
              </a:ln>
            </c:spPr>
            <c:extLst>
              <c:ext xmlns:c16="http://schemas.microsoft.com/office/drawing/2014/chart" uri="{C3380CC4-5D6E-409C-BE32-E72D297353CC}">
                <c16:uniqueId val="{00000033-105C-457E-8766-812F2ABA8706}"/>
              </c:ext>
            </c:extLst>
          </c:dPt>
          <c:dPt>
            <c:idx val="26"/>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35-105C-457E-8766-812F2ABA8706}"/>
              </c:ext>
            </c:extLst>
          </c:dPt>
          <c:dPt>
            <c:idx val="27"/>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37-105C-457E-8766-812F2ABA8706}"/>
              </c:ext>
            </c:extLst>
          </c:dPt>
          <c:dPt>
            <c:idx val="28"/>
            <c:invertIfNegative val="0"/>
            <c:bubble3D val="0"/>
            <c:spPr>
              <a:solidFill>
                <a:srgbClr val="969696"/>
              </a:solidFill>
              <a:ln w="12700">
                <a:solidFill>
                  <a:srgbClr val="000000"/>
                </a:solidFill>
                <a:prstDash val="solid"/>
              </a:ln>
            </c:spPr>
            <c:extLst>
              <c:ext xmlns:c16="http://schemas.microsoft.com/office/drawing/2014/chart" uri="{C3380CC4-5D6E-409C-BE32-E72D297353CC}">
                <c16:uniqueId val="{00000039-105C-457E-8766-812F2ABA8706}"/>
              </c:ext>
            </c:extLst>
          </c:dPt>
          <c:dPt>
            <c:idx val="29"/>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3B-105C-457E-8766-812F2ABA8706}"/>
              </c:ext>
            </c:extLst>
          </c:dPt>
          <c:dPt>
            <c:idx val="30"/>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3D-105C-457E-8766-812F2ABA8706}"/>
              </c:ext>
            </c:extLst>
          </c:dPt>
          <c:dLbls>
            <c:dLbl>
              <c:idx val="14"/>
              <c:spPr>
                <a:noFill/>
                <a:ln w="25400">
                  <a:noFill/>
                </a:ln>
              </c:spPr>
              <c:txPr>
                <a:bodyPr/>
                <a:lstStyle/>
                <a:p>
                  <a:pPr>
                    <a:defRPr sz="9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105C-457E-8766-812F2ABA87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'28.TFRBComp'!$I$46:$I$76</c:f>
              <c:strCache>
                <c:ptCount val="31"/>
                <c:pt idx="0">
                  <c:v>Millsaps </c:v>
                </c:pt>
                <c:pt idx="1">
                  <c:v>Birm Southern </c:v>
                </c:pt>
                <c:pt idx="2">
                  <c:v>Westminster </c:v>
                </c:pt>
                <c:pt idx="3">
                  <c:v>Augustana </c:v>
                </c:pt>
                <c:pt idx="4">
                  <c:v>Presbyterian </c:v>
                </c:pt>
                <c:pt idx="5">
                  <c:v>Lycoming </c:v>
                </c:pt>
                <c:pt idx="6">
                  <c:v>CENTRE</c:v>
                </c:pt>
                <c:pt idx="7">
                  <c:v>McDaniel </c:v>
                </c:pt>
                <c:pt idx="8">
                  <c:v>Wofford </c:v>
                </c:pt>
                <c:pt idx="9">
                  <c:v>Leb Valley </c:v>
                </c:pt>
                <c:pt idx="10">
                  <c:v>Knox </c:v>
                </c:pt>
                <c:pt idx="11">
                  <c:v>Elizabethtown </c:v>
                </c:pt>
                <c:pt idx="12">
                  <c:v>Moravian</c:v>
                </c:pt>
                <c:pt idx="13">
                  <c:v>Susquehanna </c:v>
                </c:pt>
                <c:pt idx="14">
                  <c:v>Juniata </c:v>
                </c:pt>
                <c:pt idx="15">
                  <c:v>Allegheny </c:v>
                </c:pt>
                <c:pt idx="16">
                  <c:v>Wash &amp; Jeff</c:v>
                </c:pt>
                <c:pt idx="17">
                  <c:v>Washington </c:v>
                </c:pt>
                <c:pt idx="18">
                  <c:v>Wittenberg </c:v>
                </c:pt>
                <c:pt idx="19">
                  <c:v>SEWANEE</c:v>
                </c:pt>
                <c:pt idx="20">
                  <c:v>C of Wooster</c:v>
                </c:pt>
                <c:pt idx="21">
                  <c:v>WHITMAN</c:v>
                </c:pt>
                <c:pt idx="22">
                  <c:v>Muhlenberg </c:v>
                </c:pt>
                <c:pt idx="23">
                  <c:v>Ursinus </c:v>
                </c:pt>
                <c:pt idx="24">
                  <c:v>KENYON</c:v>
                </c:pt>
                <c:pt idx="25">
                  <c:v>Drew </c:v>
                </c:pt>
                <c:pt idx="26">
                  <c:v>GETTYSBURG</c:v>
                </c:pt>
                <c:pt idx="27">
                  <c:v>DICKINSON</c:v>
                </c:pt>
                <c:pt idx="28">
                  <c:v>St. Lawrence </c:v>
                </c:pt>
                <c:pt idx="29">
                  <c:v>F &amp; M *</c:v>
                </c:pt>
                <c:pt idx="30">
                  <c:v>UNION</c:v>
                </c:pt>
              </c:strCache>
            </c:strRef>
          </c:cat>
          <c:val>
            <c:numRef>
              <c:f>'28.TFRBComp'!$J$46:$J$76</c:f>
              <c:numCache>
                <c:formatCode>"$"#,##0</c:formatCode>
                <c:ptCount val="31"/>
                <c:pt idx="0">
                  <c:v>29988</c:v>
                </c:pt>
                <c:pt idx="1">
                  <c:v>30705</c:v>
                </c:pt>
                <c:pt idx="2">
                  <c:v>31290</c:v>
                </c:pt>
                <c:pt idx="3">
                  <c:v>31731</c:v>
                </c:pt>
                <c:pt idx="4">
                  <c:v>31872</c:v>
                </c:pt>
                <c:pt idx="5">
                  <c:v>32431</c:v>
                </c:pt>
                <c:pt idx="6">
                  <c:v>33000</c:v>
                </c:pt>
                <c:pt idx="7">
                  <c:v>33180</c:v>
                </c:pt>
                <c:pt idx="8">
                  <c:v>33370</c:v>
                </c:pt>
                <c:pt idx="9">
                  <c:v>33500</c:v>
                </c:pt>
                <c:pt idx="10">
                  <c:v>33825</c:v>
                </c:pt>
                <c:pt idx="11">
                  <c:v>34250</c:v>
                </c:pt>
                <c:pt idx="12">
                  <c:v>34535</c:v>
                </c:pt>
                <c:pt idx="13">
                  <c:v>35220</c:v>
                </c:pt>
                <c:pt idx="14">
                  <c:v>35230</c:v>
                </c:pt>
                <c:pt idx="15">
                  <c:v>35300</c:v>
                </c:pt>
                <c:pt idx="16">
                  <c:v>35682</c:v>
                </c:pt>
                <c:pt idx="17">
                  <c:v>36650</c:v>
                </c:pt>
                <c:pt idx="18">
                  <c:v>36778</c:v>
                </c:pt>
                <c:pt idx="19">
                  <c:v>36910</c:v>
                </c:pt>
                <c:pt idx="20">
                  <c:v>37580</c:v>
                </c:pt>
                <c:pt idx="21">
                  <c:v>38646</c:v>
                </c:pt>
                <c:pt idx="22">
                  <c:v>38750</c:v>
                </c:pt>
                <c:pt idx="23">
                  <c:v>40950</c:v>
                </c:pt>
                <c:pt idx="24">
                  <c:v>41860</c:v>
                </c:pt>
                <c:pt idx="25">
                  <c:v>42068</c:v>
                </c:pt>
                <c:pt idx="26">
                  <c:v>42090</c:v>
                </c:pt>
                <c:pt idx="27">
                  <c:v>42284</c:v>
                </c:pt>
                <c:pt idx="28">
                  <c:v>42540</c:v>
                </c:pt>
                <c:pt idx="29">
                  <c:v>42990</c:v>
                </c:pt>
                <c:pt idx="30">
                  <c:v>44043</c:v>
                </c:pt>
              </c:numCache>
            </c:numRef>
          </c:val>
          <c:extLst>
            <c:ext xmlns:c16="http://schemas.microsoft.com/office/drawing/2014/chart" uri="{C3380CC4-5D6E-409C-BE32-E72D297353CC}">
              <c16:uniqueId val="{0000003E-105C-457E-8766-812F2ABA8706}"/>
            </c:ext>
          </c:extLst>
        </c:ser>
        <c:dLbls>
          <c:showLegendKey val="0"/>
          <c:showVal val="0"/>
          <c:showCatName val="0"/>
          <c:showSerName val="0"/>
          <c:showPercent val="0"/>
          <c:showBubbleSize val="0"/>
        </c:dLbls>
        <c:gapWidth val="150"/>
        <c:axId val="176588672"/>
        <c:axId val="176590208"/>
      </c:barChart>
      <c:catAx>
        <c:axId val="17658867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76590208"/>
        <c:crosses val="autoZero"/>
        <c:auto val="1"/>
        <c:lblAlgn val="ctr"/>
        <c:lblOffset val="100"/>
        <c:tickLblSkip val="2"/>
        <c:tickMarkSkip val="1"/>
        <c:noMultiLvlLbl val="0"/>
      </c:catAx>
      <c:valAx>
        <c:axId val="176590208"/>
        <c:scaling>
          <c:orientation val="minMax"/>
        </c:scaling>
        <c:delete val="0"/>
        <c:axPos val="l"/>
        <c:majorGridlines>
          <c:spPr>
            <a:ln w="3175">
              <a:solidFill>
                <a:srgbClr val="000000"/>
              </a:solidFill>
              <a:prstDash val="solid"/>
            </a:ln>
          </c:spPr>
        </c:majorGridlines>
        <c:numFmt formatCode="&quot;$&quot;#,##0"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000000"/>
                </a:solidFill>
                <a:latin typeface="Arial"/>
                <a:ea typeface="Arial"/>
                <a:cs typeface="Arial"/>
              </a:defRPr>
            </a:pPr>
            <a:endParaRPr lang="en-US"/>
          </a:p>
        </c:txPr>
        <c:crossAx val="17658867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1" u="none" strike="noStrike" baseline="0">
                <a:solidFill>
                  <a:srgbClr val="000000"/>
                </a:solidFill>
                <a:latin typeface="Arial"/>
                <a:ea typeface="Arial"/>
                <a:cs typeface="Arial"/>
              </a:defRPr>
            </a:pPr>
            <a:r>
              <a:t>Student Development Expenditures per FTE Student</a:t>
            </a:r>
          </a:p>
        </c:rich>
      </c:tx>
      <c:layout>
        <c:manualLayout>
          <c:xMode val="edge"/>
          <c:yMode val="edge"/>
          <c:x val="0.19295558958652373"/>
          <c:y val="3.3434650455927049E-2"/>
        </c:manualLayout>
      </c:layout>
      <c:overlay val="0"/>
      <c:spPr>
        <a:noFill/>
        <a:ln w="25400">
          <a:noFill/>
        </a:ln>
      </c:spPr>
    </c:title>
    <c:autoTitleDeleted val="0"/>
    <c:plotArea>
      <c:layout>
        <c:manualLayout>
          <c:layoutTarget val="inner"/>
          <c:xMode val="edge"/>
          <c:yMode val="edge"/>
          <c:x val="9.4946401225114857E-2"/>
          <c:y val="0.13677811550151975"/>
          <c:w val="0.89892802450229714"/>
          <c:h val="0.56838905775075987"/>
        </c:manualLayout>
      </c:layout>
      <c:barChart>
        <c:barDir val="col"/>
        <c:grouping val="clustered"/>
        <c:varyColors val="0"/>
        <c:ser>
          <c:idx val="0"/>
          <c:order val="0"/>
          <c:tx>
            <c:strRef>
              <c:f>'34.STudDevExpenseComp'!$N$47</c:f>
              <c:strCache>
                <c:ptCount val="1"/>
                <c:pt idx="0">
                  <c:v>Stud Exp/FTES</c:v>
                </c:pt>
              </c:strCache>
            </c:strRef>
          </c:tx>
          <c:spPr>
            <a:solidFill>
              <a:srgbClr val="969696"/>
            </a:solidFill>
            <a:ln w="12700">
              <a:solidFill>
                <a:srgbClr val="000000"/>
              </a:solidFill>
              <a:prstDash val="solid"/>
            </a:ln>
          </c:spPr>
          <c:invertIfNegative val="0"/>
          <c:dPt>
            <c:idx val="3"/>
            <c:invertIfNegative val="0"/>
            <c:bubble3D val="0"/>
            <c:spPr>
              <a:solidFill>
                <a:srgbClr val="000000"/>
              </a:solidFill>
              <a:ln w="12700">
                <a:solidFill>
                  <a:srgbClr val="000000"/>
                </a:solidFill>
                <a:prstDash val="solid"/>
              </a:ln>
            </c:spPr>
            <c:extLst>
              <c:ext xmlns:c16="http://schemas.microsoft.com/office/drawing/2014/chart" uri="{C3380CC4-5D6E-409C-BE32-E72D297353CC}">
                <c16:uniqueId val="{00000001-FB30-49C2-BBC9-697B6E2E5D16}"/>
              </c:ext>
            </c:extLst>
          </c:dPt>
          <c:dPt>
            <c:idx val="19"/>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3-FB30-49C2-BBC9-697B6E2E5D16}"/>
              </c:ext>
            </c:extLst>
          </c:dPt>
          <c:dPt>
            <c:idx val="21"/>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5-FB30-49C2-BBC9-697B6E2E5D16}"/>
              </c:ext>
            </c:extLst>
          </c:dPt>
          <c:dPt>
            <c:idx val="23"/>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7-FB30-49C2-BBC9-697B6E2E5D16}"/>
              </c:ext>
            </c:extLst>
          </c:dPt>
          <c:dPt>
            <c:idx val="24"/>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9-FB30-49C2-BBC9-697B6E2E5D16}"/>
              </c:ext>
            </c:extLst>
          </c:dPt>
          <c:dPt>
            <c:idx val="25"/>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B-FB30-49C2-BBC9-697B6E2E5D16}"/>
              </c:ext>
            </c:extLst>
          </c:dPt>
          <c:dPt>
            <c:idx val="26"/>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D-FB30-49C2-BBC9-697B6E2E5D16}"/>
              </c:ext>
            </c:extLst>
          </c:dPt>
          <c:dPt>
            <c:idx val="28"/>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F-FB30-49C2-BBC9-697B6E2E5D16}"/>
              </c:ext>
            </c:extLst>
          </c:dPt>
          <c:dPt>
            <c:idx val="29"/>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11-FB30-49C2-BBC9-697B6E2E5D16}"/>
              </c:ext>
            </c:extLst>
          </c:dPt>
          <c:dLbls>
            <c:dLbl>
              <c:idx val="3"/>
              <c:spPr>
                <a:noFill/>
                <a:ln w="25400">
                  <a:noFill/>
                </a:ln>
              </c:spPr>
              <c:txPr>
                <a:bodyPr/>
                <a:lstStyle/>
                <a:p>
                  <a:pPr>
                    <a:defRPr sz="9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B30-49C2-BBC9-697B6E2E5D1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'34.STudDevExpenseComp'!$M$48:$M$78</c:f>
              <c:strCache>
                <c:ptCount val="31"/>
                <c:pt idx="0">
                  <c:v>Lycoming </c:v>
                </c:pt>
                <c:pt idx="1">
                  <c:v>Leb Valley </c:v>
                </c:pt>
                <c:pt idx="2">
                  <c:v>Westminster </c:v>
                </c:pt>
                <c:pt idx="3">
                  <c:v>Juniata </c:v>
                </c:pt>
                <c:pt idx="4">
                  <c:v>Augustana </c:v>
                </c:pt>
                <c:pt idx="5">
                  <c:v>Elizabethtown </c:v>
                </c:pt>
                <c:pt idx="6">
                  <c:v>Susquehanna </c:v>
                </c:pt>
                <c:pt idx="7">
                  <c:v>Presbyterian </c:v>
                </c:pt>
                <c:pt idx="8">
                  <c:v>Wittenberg </c:v>
                </c:pt>
                <c:pt idx="9">
                  <c:v>Millsaps </c:v>
                </c:pt>
                <c:pt idx="10">
                  <c:v>Washington </c:v>
                </c:pt>
                <c:pt idx="11">
                  <c:v>Wash &amp; Jeff</c:v>
                </c:pt>
                <c:pt idx="12">
                  <c:v>Moravian</c:v>
                </c:pt>
                <c:pt idx="13">
                  <c:v>Knox </c:v>
                </c:pt>
                <c:pt idx="14">
                  <c:v>Allegheny </c:v>
                </c:pt>
                <c:pt idx="15">
                  <c:v>McDaniel </c:v>
                </c:pt>
                <c:pt idx="16">
                  <c:v>Muhlenberg </c:v>
                </c:pt>
                <c:pt idx="17">
                  <c:v>Ursinus </c:v>
                </c:pt>
                <c:pt idx="18">
                  <c:v>C of Wooster</c:v>
                </c:pt>
                <c:pt idx="19">
                  <c:v>CENTRE</c:v>
                </c:pt>
                <c:pt idx="20">
                  <c:v>Wofford </c:v>
                </c:pt>
                <c:pt idx="21">
                  <c:v>WHITMAN</c:v>
                </c:pt>
                <c:pt idx="22">
                  <c:v>Birm Southern </c:v>
                </c:pt>
                <c:pt idx="23">
                  <c:v>DICKINSON</c:v>
                </c:pt>
                <c:pt idx="24">
                  <c:v>GETTYSBURG</c:v>
                </c:pt>
                <c:pt idx="25">
                  <c:v>KENYON</c:v>
                </c:pt>
                <c:pt idx="26">
                  <c:v>UNION</c:v>
                </c:pt>
                <c:pt idx="27">
                  <c:v>St. Lawrence </c:v>
                </c:pt>
                <c:pt idx="28">
                  <c:v>F &amp; M *</c:v>
                </c:pt>
                <c:pt idx="29">
                  <c:v>SEWANEE</c:v>
                </c:pt>
                <c:pt idx="30">
                  <c:v>Drew </c:v>
                </c:pt>
              </c:strCache>
            </c:strRef>
          </c:cat>
          <c:val>
            <c:numRef>
              <c:f>'34.STudDevExpenseComp'!$N$48:$N$78</c:f>
              <c:numCache>
                <c:formatCode>"$"#,##0</c:formatCode>
                <c:ptCount val="31"/>
                <c:pt idx="0">
                  <c:v>12372.929659518322</c:v>
                </c:pt>
                <c:pt idx="1">
                  <c:v>13370.302987635201</c:v>
                </c:pt>
                <c:pt idx="2">
                  <c:v>14875.968312253503</c:v>
                </c:pt>
                <c:pt idx="3">
                  <c:v>15066</c:v>
                </c:pt>
                <c:pt idx="4">
                  <c:v>15198.189354179838</c:v>
                </c:pt>
                <c:pt idx="5">
                  <c:v>15565.138396732113</c:v>
                </c:pt>
                <c:pt idx="6">
                  <c:v>15783.393060555087</c:v>
                </c:pt>
                <c:pt idx="7">
                  <c:v>16442.813557096604</c:v>
                </c:pt>
                <c:pt idx="8">
                  <c:v>16501.260080156982</c:v>
                </c:pt>
                <c:pt idx="9">
                  <c:v>16567.50116777523</c:v>
                </c:pt>
                <c:pt idx="10">
                  <c:v>16586.529141915464</c:v>
                </c:pt>
                <c:pt idx="11">
                  <c:v>16808.679007879946</c:v>
                </c:pt>
                <c:pt idx="12">
                  <c:v>16866.62799833051</c:v>
                </c:pt>
                <c:pt idx="13">
                  <c:v>17023.739017397773</c:v>
                </c:pt>
                <c:pt idx="14">
                  <c:v>17999.485369111346</c:v>
                </c:pt>
                <c:pt idx="15">
                  <c:v>18398.036436547172</c:v>
                </c:pt>
                <c:pt idx="16">
                  <c:v>18490.222655905025</c:v>
                </c:pt>
                <c:pt idx="17">
                  <c:v>18999.767628501104</c:v>
                </c:pt>
                <c:pt idx="18">
                  <c:v>19189.708137038997</c:v>
                </c:pt>
                <c:pt idx="19">
                  <c:v>19916.241970975869</c:v>
                </c:pt>
                <c:pt idx="20">
                  <c:v>20179.012076221683</c:v>
                </c:pt>
                <c:pt idx="21">
                  <c:v>21668.380247469435</c:v>
                </c:pt>
                <c:pt idx="22">
                  <c:v>21934.939302962088</c:v>
                </c:pt>
                <c:pt idx="23">
                  <c:v>22570.045597944289</c:v>
                </c:pt>
                <c:pt idx="24">
                  <c:v>23038.81498886288</c:v>
                </c:pt>
                <c:pt idx="25">
                  <c:v>23146.949419241482</c:v>
                </c:pt>
                <c:pt idx="26">
                  <c:v>23971.636684946854</c:v>
                </c:pt>
                <c:pt idx="27">
                  <c:v>24432.206869474314</c:v>
                </c:pt>
                <c:pt idx="28">
                  <c:v>24985.620664475147</c:v>
                </c:pt>
                <c:pt idx="29">
                  <c:v>27237.01805263857</c:v>
                </c:pt>
                <c:pt idx="30">
                  <c:v>29635.992901106369</c:v>
                </c:pt>
              </c:numCache>
            </c:numRef>
          </c:val>
          <c:extLst>
            <c:ext xmlns:c16="http://schemas.microsoft.com/office/drawing/2014/chart" uri="{C3380CC4-5D6E-409C-BE32-E72D297353CC}">
              <c16:uniqueId val="{00000012-FB30-49C2-BBC9-697B6E2E5D16}"/>
            </c:ext>
          </c:extLst>
        </c:ser>
        <c:dLbls>
          <c:showLegendKey val="0"/>
          <c:showVal val="0"/>
          <c:showCatName val="0"/>
          <c:showSerName val="0"/>
          <c:showPercent val="0"/>
          <c:showBubbleSize val="0"/>
        </c:dLbls>
        <c:gapWidth val="150"/>
        <c:axId val="179930240"/>
        <c:axId val="179931776"/>
      </c:barChart>
      <c:catAx>
        <c:axId val="17993024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75" b="0" i="0" u="none" strike="noStrike" baseline="0">
                <a:solidFill>
                  <a:srgbClr val="000000"/>
                </a:solidFill>
                <a:latin typeface="Arial"/>
                <a:ea typeface="Arial"/>
                <a:cs typeface="Arial"/>
              </a:defRPr>
            </a:pPr>
            <a:endParaRPr lang="en-US"/>
          </a:p>
        </c:txPr>
        <c:crossAx val="179931776"/>
        <c:crosses val="autoZero"/>
        <c:auto val="1"/>
        <c:lblAlgn val="ctr"/>
        <c:lblOffset val="100"/>
        <c:tickLblSkip val="3"/>
        <c:tickMarkSkip val="1"/>
        <c:noMultiLvlLbl val="0"/>
      </c:catAx>
      <c:valAx>
        <c:axId val="179931776"/>
        <c:scaling>
          <c:orientation val="minMax"/>
        </c:scaling>
        <c:delete val="0"/>
        <c:axPos val="l"/>
        <c:majorGridlines>
          <c:spPr>
            <a:ln w="3175">
              <a:solidFill>
                <a:srgbClr val="000000"/>
              </a:solidFill>
              <a:prstDash val="solid"/>
            </a:ln>
          </c:spPr>
        </c:majorGridlines>
        <c:numFmt formatCode="&quot;$&quot;#,##0"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000000"/>
                </a:solidFill>
                <a:latin typeface="Arial"/>
                <a:ea typeface="Arial"/>
                <a:cs typeface="Arial"/>
              </a:defRPr>
            </a:pPr>
            <a:endParaRPr lang="en-US"/>
          </a:p>
        </c:txPr>
        <c:crossAx val="17993024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1" u="none" strike="noStrike" baseline="0">
                <a:solidFill>
                  <a:srgbClr val="000000"/>
                </a:solidFill>
                <a:latin typeface="Arial"/>
                <a:ea typeface="Arial"/>
                <a:cs typeface="Arial"/>
              </a:defRPr>
            </a:pPr>
            <a:r>
              <a:t>Total Current Fund Student Development Expenditures as % of Total E &amp; G Expenditures</a:t>
            </a:r>
          </a:p>
        </c:rich>
      </c:tx>
      <c:layout>
        <c:manualLayout>
          <c:xMode val="edge"/>
          <c:yMode val="edge"/>
          <c:x val="0.11013986013986014"/>
          <c:y val="4.1493775933609957E-2"/>
        </c:manualLayout>
      </c:layout>
      <c:overlay val="0"/>
      <c:spPr>
        <a:noFill/>
        <a:ln w="25400">
          <a:noFill/>
        </a:ln>
      </c:spPr>
    </c:title>
    <c:autoTitleDeleted val="0"/>
    <c:plotArea>
      <c:layout>
        <c:manualLayout>
          <c:layoutTarget val="inner"/>
          <c:xMode val="edge"/>
          <c:yMode val="edge"/>
          <c:x val="9.9650349650349648E-2"/>
          <c:y val="0.22821623001537786"/>
          <c:w val="0.87587412587412583"/>
          <c:h val="0.63070667204249875"/>
        </c:manualLayout>
      </c:layout>
      <c:barChart>
        <c:barDir val="col"/>
        <c:grouping val="clustered"/>
        <c:varyColors val="0"/>
        <c:ser>
          <c:idx val="0"/>
          <c:order val="0"/>
          <c:tx>
            <c:strRef>
              <c:f>'35.StudDevExpenseHist'!$G$5</c:f>
              <c:strCache>
                <c:ptCount val="1"/>
                <c:pt idx="0">
                  <c:v>% of E &amp; G</c:v>
                </c:pt>
              </c:strCache>
            </c:strRef>
          </c:tx>
          <c:spPr>
            <a:solidFill>
              <a:srgbClr val="802060"/>
            </a:solidFill>
            <a:ln w="12700">
              <a:solidFill>
                <a:srgbClr val="000000"/>
              </a:solidFill>
              <a:prstDash val="solid"/>
            </a:ln>
          </c:spPr>
          <c:invertIfNegative val="0"/>
          <c:dLbls>
            <c:dLbl>
              <c:idx val="0"/>
              <c:layout>
                <c:manualLayout>
                  <c:x val="7.4125874125873974E-3"/>
                  <c:y val="-5.567954582714990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C65-40CE-836E-5728A810C71D}"/>
                </c:ext>
              </c:extLst>
            </c:dLbl>
            <c:dLbl>
              <c:idx val="1"/>
              <c:layout>
                <c:manualLayout>
                  <c:x val="7.0629370629370957E-3"/>
                  <c:y val="3.17474980580576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C65-40CE-836E-5728A810C71D}"/>
                </c:ext>
              </c:extLst>
            </c:dLbl>
            <c:dLbl>
              <c:idx val="2"/>
              <c:layout>
                <c:manualLayout>
                  <c:x val="3.2167832167832211E-3"/>
                  <c:y val="-4.62132176525850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C65-40CE-836E-5728A810C71D}"/>
                </c:ext>
              </c:extLst>
            </c:dLbl>
            <c:dLbl>
              <c:idx val="3"/>
              <c:layout>
                <c:manualLayout>
                  <c:x val="4.615384615384608E-3"/>
                  <c:y val="9.360288144475745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C65-40CE-836E-5728A810C71D}"/>
                </c:ext>
              </c:extLst>
            </c:dLbl>
            <c:dLbl>
              <c:idx val="4"/>
              <c:layout>
                <c:manualLayout>
                  <c:x val="6.0139860139859953E-3"/>
                  <c:y val="3.517138324082101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C65-40CE-836E-5728A810C71D}"/>
                </c:ext>
              </c:extLst>
            </c:dLbl>
            <c:dLbl>
              <c:idx val="5"/>
              <c:layout>
                <c:manualLayout>
                  <c:xMode val="edge"/>
                  <c:yMode val="edge"/>
                  <c:x val="0.54895104895104896"/>
                  <c:y val="0.3526978100237657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C65-40CE-836E-5728A810C71D}"/>
                </c:ext>
              </c:extLst>
            </c:dLbl>
            <c:dLbl>
              <c:idx val="6"/>
              <c:layout>
                <c:manualLayout>
                  <c:xMode val="edge"/>
                  <c:yMode val="edge"/>
                  <c:x val="0.63636363636363635"/>
                  <c:y val="0.3734447400251637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C65-40CE-836E-5728A810C71D}"/>
                </c:ext>
              </c:extLst>
            </c:dLbl>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'35.StudDevExpenseHist'!$B$6:$B$15</c:f>
              <c:strCache>
                <c:ptCount val="5"/>
                <c:pt idx="0">
                  <c:v>2001-02</c:v>
                </c:pt>
                <c:pt idx="1">
                  <c:v>2002-03</c:v>
                </c:pt>
                <c:pt idx="2">
                  <c:v>2003-04</c:v>
                </c:pt>
                <c:pt idx="3">
                  <c:v>2004-05</c:v>
                </c:pt>
                <c:pt idx="4">
                  <c:v>2005-06</c:v>
                </c:pt>
              </c:strCache>
            </c:strRef>
          </c:cat>
          <c:val>
            <c:numRef>
              <c:f>'35.StudDevExpenseHist'!$G$6:$G$15</c:f>
              <c:numCache>
                <c:formatCode>0%</c:formatCode>
                <c:ptCount val="5"/>
                <c:pt idx="0">
                  <c:v>0.71749933137609823</c:v>
                </c:pt>
                <c:pt idx="1">
                  <c:v>0.70227265978023989</c:v>
                </c:pt>
                <c:pt idx="2">
                  <c:v>0.71343693703637234</c:v>
                </c:pt>
                <c:pt idx="3">
                  <c:v>0.69432888699599038</c:v>
                </c:pt>
                <c:pt idx="4">
                  <c:v>0.71323322888894913</c:v>
                </c:pt>
              </c:numCache>
            </c:numRef>
          </c:val>
          <c:extLst>
            <c:ext xmlns:c16="http://schemas.microsoft.com/office/drawing/2014/chart" uri="{C3380CC4-5D6E-409C-BE32-E72D297353CC}">
              <c16:uniqueId val="{00000007-8C65-40CE-836E-5728A810C71D}"/>
            </c:ext>
          </c:extLst>
        </c:ser>
        <c:dLbls>
          <c:showLegendKey val="0"/>
          <c:showVal val="1"/>
          <c:showCatName val="0"/>
          <c:showSerName val="0"/>
          <c:showPercent val="0"/>
          <c:showBubbleSize val="0"/>
        </c:dLbls>
        <c:gapWidth val="150"/>
        <c:axId val="180115328"/>
        <c:axId val="180130560"/>
      </c:barChart>
      <c:catAx>
        <c:axId val="1801153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000000"/>
                </a:solidFill>
                <a:latin typeface="Arial"/>
                <a:ea typeface="Arial"/>
                <a:cs typeface="Arial"/>
              </a:defRPr>
            </a:pPr>
            <a:endParaRPr lang="en-US"/>
          </a:p>
        </c:txPr>
        <c:crossAx val="180130560"/>
        <c:crossesAt val="0.2"/>
        <c:auto val="1"/>
        <c:lblAlgn val="ctr"/>
        <c:lblOffset val="100"/>
        <c:tickLblSkip val="1"/>
        <c:tickMarkSkip val="1"/>
        <c:noMultiLvlLbl val="0"/>
      </c:catAx>
      <c:valAx>
        <c:axId val="180130560"/>
        <c:scaling>
          <c:orientation val="minMax"/>
          <c:max val="1"/>
          <c:min val="0.2"/>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000000"/>
                </a:solidFill>
                <a:latin typeface="Arial"/>
                <a:ea typeface="Arial"/>
                <a:cs typeface="Arial"/>
              </a:defRPr>
            </a:pPr>
            <a:endParaRPr lang="en-US"/>
          </a:p>
        </c:txPr>
        <c:crossAx val="180115328"/>
        <c:crosses val="autoZero"/>
        <c:crossBetween val="between"/>
        <c:majorUnit val="0.2"/>
        <c:minorUnit val="0.1"/>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1" u="none" strike="noStrike" baseline="0">
                <a:solidFill>
                  <a:srgbClr val="000000"/>
                </a:solidFill>
                <a:latin typeface="Arial"/>
                <a:ea typeface="Arial"/>
                <a:cs typeface="Arial"/>
              </a:defRPr>
            </a:pPr>
            <a:r>
              <a:t>Student Development Expenditures Per FTE Student</a:t>
            </a:r>
          </a:p>
        </c:rich>
      </c:tx>
      <c:layout>
        <c:manualLayout>
          <c:xMode val="edge"/>
          <c:yMode val="edge"/>
          <c:x val="0.1733800350262697"/>
          <c:y val="3.787878787878788E-2"/>
        </c:manualLayout>
      </c:layout>
      <c:overlay val="0"/>
      <c:spPr>
        <a:noFill/>
        <a:ln w="25400">
          <a:noFill/>
        </a:ln>
      </c:spPr>
    </c:title>
    <c:autoTitleDeleted val="0"/>
    <c:plotArea>
      <c:layout>
        <c:manualLayout>
          <c:layoutTarget val="inner"/>
          <c:xMode val="edge"/>
          <c:yMode val="edge"/>
          <c:x val="0.12609467875598487"/>
          <c:y val="0.21212199678177077"/>
          <c:w val="0.8493877666201759"/>
          <c:h val="0.65909334714335921"/>
        </c:manualLayout>
      </c:layout>
      <c:barChart>
        <c:barDir val="col"/>
        <c:grouping val="clustered"/>
        <c:varyColors val="0"/>
        <c:ser>
          <c:idx val="0"/>
          <c:order val="0"/>
          <c:tx>
            <c:strRef>
              <c:f>'35.StudDevExpenseHist'!$H$5</c:f>
              <c:strCache>
                <c:ptCount val="1"/>
                <c:pt idx="0">
                  <c:v>Per FTE Student</c:v>
                </c:pt>
              </c:strCache>
            </c:strRef>
          </c:tx>
          <c:spPr>
            <a:solidFill>
              <a:srgbClr val="8080FF"/>
            </a:solidFill>
            <a:ln w="12700">
              <a:solidFill>
                <a:srgbClr val="000000"/>
              </a:solidFill>
              <a:prstDash val="solid"/>
            </a:ln>
          </c:spPr>
          <c:invertIfNegative val="0"/>
          <c:dLbls>
            <c:spPr>
              <a:noFill/>
              <a:ln w="25400">
                <a:noFill/>
              </a:ln>
            </c:spPr>
            <c:txPr>
              <a:bodyPr/>
              <a:lstStyle/>
              <a:p>
                <a:pPr>
                  <a:defRPr sz="9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'35.StudDevExpenseHist'!$B$6:$B$15</c:f>
              <c:strCache>
                <c:ptCount val="5"/>
                <c:pt idx="0">
                  <c:v>2001-02</c:v>
                </c:pt>
                <c:pt idx="1">
                  <c:v>2002-03</c:v>
                </c:pt>
                <c:pt idx="2">
                  <c:v>2003-04</c:v>
                </c:pt>
                <c:pt idx="3">
                  <c:v>2004-05</c:v>
                </c:pt>
                <c:pt idx="4">
                  <c:v>2005-06</c:v>
                </c:pt>
              </c:strCache>
            </c:strRef>
          </c:cat>
          <c:val>
            <c:numRef>
              <c:f>'35.StudDevExpenseHist'!$H$6:$H$15</c:f>
              <c:numCache>
                <c:formatCode>"$"#,##0</c:formatCode>
                <c:ptCount val="5"/>
                <c:pt idx="0">
                  <c:v>13762.18160284248</c:v>
                </c:pt>
                <c:pt idx="1">
                  <c:v>14044.489312977099</c:v>
                </c:pt>
                <c:pt idx="2">
                  <c:v>15501.316749832427</c:v>
                </c:pt>
                <c:pt idx="3">
                  <c:v>15066.147460250457</c:v>
                </c:pt>
                <c:pt idx="4">
                  <c:v>15488.138634764251</c:v>
                </c:pt>
              </c:numCache>
            </c:numRef>
          </c:val>
          <c:extLst>
            <c:ext xmlns:c16="http://schemas.microsoft.com/office/drawing/2014/chart" uri="{C3380CC4-5D6E-409C-BE32-E72D297353CC}">
              <c16:uniqueId val="{00000000-105E-4FE5-AA4C-DC0BE1B3A34C}"/>
            </c:ext>
          </c:extLst>
        </c:ser>
        <c:dLbls>
          <c:showLegendKey val="0"/>
          <c:showVal val="0"/>
          <c:showCatName val="0"/>
          <c:showSerName val="0"/>
          <c:showPercent val="0"/>
          <c:showBubbleSize val="0"/>
        </c:dLbls>
        <c:gapWidth val="150"/>
        <c:axId val="180175616"/>
        <c:axId val="180177152"/>
      </c:barChart>
      <c:catAx>
        <c:axId val="1801756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000000"/>
                </a:solidFill>
                <a:latin typeface="Arial"/>
                <a:ea typeface="Arial"/>
                <a:cs typeface="Arial"/>
              </a:defRPr>
            </a:pPr>
            <a:endParaRPr lang="en-US"/>
          </a:p>
        </c:txPr>
        <c:crossAx val="180177152"/>
        <c:crosses val="autoZero"/>
        <c:auto val="1"/>
        <c:lblAlgn val="ctr"/>
        <c:lblOffset val="100"/>
        <c:tickLblSkip val="1"/>
        <c:tickMarkSkip val="1"/>
        <c:noMultiLvlLbl val="0"/>
      </c:catAx>
      <c:valAx>
        <c:axId val="180177152"/>
        <c:scaling>
          <c:orientation val="minMax"/>
          <c:max val="16000"/>
          <c:min val="4000"/>
        </c:scaling>
        <c:delete val="0"/>
        <c:axPos val="l"/>
        <c:majorGridlines>
          <c:spPr>
            <a:ln w="3175">
              <a:solidFill>
                <a:srgbClr val="000000"/>
              </a:solidFill>
              <a:prstDash val="solid"/>
            </a:ln>
          </c:spPr>
        </c:majorGridlines>
        <c:numFmt formatCode="&quot;$&quot;#,##0"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000000"/>
                </a:solidFill>
                <a:latin typeface="Arial"/>
                <a:ea typeface="Arial"/>
                <a:cs typeface="Arial"/>
              </a:defRPr>
            </a:pPr>
            <a:endParaRPr lang="en-US"/>
          </a:p>
        </c:txPr>
        <c:crossAx val="180175616"/>
        <c:crosses val="autoZero"/>
        <c:crossBetween val="between"/>
        <c:majorUnit val="4000"/>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0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1" u="none" strike="noStrike" baseline="0">
                <a:solidFill>
                  <a:srgbClr val="000000"/>
                </a:solidFill>
                <a:latin typeface="Arial"/>
                <a:ea typeface="Arial"/>
                <a:cs typeface="Arial"/>
              </a:defRPr>
            </a:pPr>
            <a:r>
              <a:t>Endowment per FTE Student</a:t>
            </a:r>
          </a:p>
        </c:rich>
      </c:tx>
      <c:layout>
        <c:manualLayout>
          <c:xMode val="edge"/>
          <c:yMode val="edge"/>
          <c:x val="0.34101382488479265"/>
          <c:y val="3.519061583577713E-2"/>
        </c:manualLayout>
      </c:layout>
      <c:overlay val="0"/>
      <c:spPr>
        <a:noFill/>
        <a:ln w="25400">
          <a:noFill/>
        </a:ln>
      </c:spPr>
    </c:title>
    <c:autoTitleDeleted val="0"/>
    <c:plotArea>
      <c:layout>
        <c:manualLayout>
          <c:layoutTarget val="inner"/>
          <c:xMode val="edge"/>
          <c:yMode val="edge"/>
          <c:x val="9.2166036875415344E-2"/>
          <c:y val="0.13196480938416422"/>
          <c:w val="0.90169106076448002"/>
          <c:h val="0.60703812316715544"/>
        </c:manualLayout>
      </c:layout>
      <c:barChart>
        <c:barDir val="col"/>
        <c:grouping val="clustered"/>
        <c:varyColors val="0"/>
        <c:ser>
          <c:idx val="0"/>
          <c:order val="0"/>
          <c:tx>
            <c:strRef>
              <c:f>'42.EndowValueComp'!$J$47</c:f>
              <c:strCache>
                <c:ptCount val="1"/>
                <c:pt idx="0">
                  <c:v>FTE</c:v>
                </c:pt>
              </c:strCache>
            </c:strRef>
          </c:tx>
          <c:spPr>
            <a:solidFill>
              <a:srgbClr val="969696"/>
            </a:solidFill>
            <a:ln w="12700">
              <a:solidFill>
                <a:srgbClr val="000000"/>
              </a:solidFill>
              <a:prstDash val="solid"/>
            </a:ln>
          </c:spPr>
          <c:invertIfNegative val="0"/>
          <c:dPt>
            <c:idx val="2"/>
            <c:invertIfNegative val="0"/>
            <c:bubble3D val="0"/>
            <c:spPr>
              <a:solidFill>
                <a:srgbClr val="000000"/>
              </a:solidFill>
              <a:ln w="12700">
                <a:solidFill>
                  <a:srgbClr val="000000"/>
                </a:solidFill>
                <a:prstDash val="solid"/>
              </a:ln>
            </c:spPr>
            <c:extLst>
              <c:ext xmlns:c16="http://schemas.microsoft.com/office/drawing/2014/chart" uri="{C3380CC4-5D6E-409C-BE32-E72D297353CC}">
                <c16:uniqueId val="{00000001-0AD7-4E3D-B409-E5F879635A39}"/>
              </c:ext>
            </c:extLst>
          </c:dPt>
          <c:dPt>
            <c:idx val="17"/>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3-0AD7-4E3D-B409-E5F879635A39}"/>
              </c:ext>
            </c:extLst>
          </c:dPt>
          <c:dPt>
            <c:idx val="18"/>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5-0AD7-4E3D-B409-E5F879635A39}"/>
              </c:ext>
            </c:extLst>
          </c:dPt>
          <c:dPt>
            <c:idx val="21"/>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7-0AD7-4E3D-B409-E5F879635A39}"/>
              </c:ext>
            </c:extLst>
          </c:dPt>
          <c:dPt>
            <c:idx val="26"/>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9-0AD7-4E3D-B409-E5F879635A39}"/>
              </c:ext>
            </c:extLst>
          </c:dPt>
          <c:dPt>
            <c:idx val="27"/>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B-0AD7-4E3D-B409-E5F879635A39}"/>
              </c:ext>
            </c:extLst>
          </c:dPt>
          <c:dPt>
            <c:idx val="28"/>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D-0AD7-4E3D-B409-E5F879635A39}"/>
              </c:ext>
            </c:extLst>
          </c:dPt>
          <c:dPt>
            <c:idx val="29"/>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F-0AD7-4E3D-B409-E5F879635A39}"/>
              </c:ext>
            </c:extLst>
          </c:dPt>
          <c:dPt>
            <c:idx val="30"/>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11-0AD7-4E3D-B409-E5F879635A39}"/>
              </c:ext>
            </c:extLst>
          </c:dPt>
          <c:dLbls>
            <c:dLbl>
              <c:idx val="2"/>
              <c:spPr>
                <a:noFill/>
                <a:ln w="25400">
                  <a:noFill/>
                </a:ln>
              </c:spPr>
              <c:txPr>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AD7-4E3D-B409-E5F879635A3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'42.EndowValueComp'!$I$48:$I$78</c:f>
              <c:strCache>
                <c:ptCount val="31"/>
                <c:pt idx="0">
                  <c:v>Elizabethtown </c:v>
                </c:pt>
                <c:pt idx="1">
                  <c:v>Leb Valley </c:v>
                </c:pt>
                <c:pt idx="2">
                  <c:v>Juniata </c:v>
                </c:pt>
                <c:pt idx="3">
                  <c:v>Augustana </c:v>
                </c:pt>
                <c:pt idx="4">
                  <c:v>Muhlenberg </c:v>
                </c:pt>
                <c:pt idx="5">
                  <c:v>Knox </c:v>
                </c:pt>
                <c:pt idx="6">
                  <c:v>McDaniel </c:v>
                </c:pt>
                <c:pt idx="7">
                  <c:v>Moravian</c:v>
                </c:pt>
                <c:pt idx="8">
                  <c:v>Susquehanna </c:v>
                </c:pt>
                <c:pt idx="9">
                  <c:v>Wittenberg </c:v>
                </c:pt>
                <c:pt idx="10">
                  <c:v>Westminster </c:v>
                </c:pt>
                <c:pt idx="11">
                  <c:v>Wash &amp; Jeff</c:v>
                </c:pt>
                <c:pt idx="12">
                  <c:v>Allegheny </c:v>
                </c:pt>
                <c:pt idx="13">
                  <c:v>Presbyterian </c:v>
                </c:pt>
                <c:pt idx="14">
                  <c:v>Lycoming </c:v>
                </c:pt>
                <c:pt idx="15">
                  <c:v>Ursinus </c:v>
                </c:pt>
                <c:pt idx="16">
                  <c:v>Millsaps </c:v>
                </c:pt>
                <c:pt idx="17">
                  <c:v>GETTYSBURG</c:v>
                </c:pt>
                <c:pt idx="18">
                  <c:v>DICKINSON</c:v>
                </c:pt>
                <c:pt idx="19">
                  <c:v>Birm Southern </c:v>
                </c:pt>
                <c:pt idx="20">
                  <c:v>Washington </c:v>
                </c:pt>
                <c:pt idx="21">
                  <c:v>KENYON</c:v>
                </c:pt>
                <c:pt idx="22">
                  <c:v>St. Lawrence </c:v>
                </c:pt>
                <c:pt idx="23">
                  <c:v>Wofford </c:v>
                </c:pt>
                <c:pt idx="24">
                  <c:v>C of Wooster</c:v>
                </c:pt>
                <c:pt idx="25">
                  <c:v>Drew </c:v>
                </c:pt>
                <c:pt idx="26">
                  <c:v>UNION</c:v>
                </c:pt>
                <c:pt idx="27">
                  <c:v>F &amp; M *</c:v>
                </c:pt>
                <c:pt idx="28">
                  <c:v>CENTRE</c:v>
                </c:pt>
                <c:pt idx="29">
                  <c:v>SEWANEE</c:v>
                </c:pt>
                <c:pt idx="30">
                  <c:v>WHITMAN</c:v>
                </c:pt>
              </c:strCache>
            </c:strRef>
          </c:cat>
          <c:val>
            <c:numRef>
              <c:f>'42.EndowValueComp'!$J$48:$J$78</c:f>
              <c:numCache>
                <c:formatCode>"$"#,##0</c:formatCode>
                <c:ptCount val="31"/>
                <c:pt idx="0">
                  <c:v>21901.91622255891</c:v>
                </c:pt>
                <c:pt idx="1">
                  <c:v>23369.487807498917</c:v>
                </c:pt>
                <c:pt idx="2">
                  <c:v>40947</c:v>
                </c:pt>
                <c:pt idx="3">
                  <c:v>41631.632535528421</c:v>
                </c:pt>
                <c:pt idx="4">
                  <c:v>42994.772140478599</c:v>
                </c:pt>
                <c:pt idx="5">
                  <c:v>43156.159566500508</c:v>
                </c:pt>
                <c:pt idx="6">
                  <c:v>45853.354997061571</c:v>
                </c:pt>
                <c:pt idx="7">
                  <c:v>46151.884927941865</c:v>
                </c:pt>
                <c:pt idx="8">
                  <c:v>49985.109938496156</c:v>
                </c:pt>
                <c:pt idx="9">
                  <c:v>51994.504462097837</c:v>
                </c:pt>
                <c:pt idx="10">
                  <c:v>58696.416428668577</c:v>
                </c:pt>
                <c:pt idx="11">
                  <c:v>60757.808826817221</c:v>
                </c:pt>
                <c:pt idx="12">
                  <c:v>62275.852023106978</c:v>
                </c:pt>
                <c:pt idx="13">
                  <c:v>67305.20052658311</c:v>
                </c:pt>
                <c:pt idx="14">
                  <c:v>67782.03771693469</c:v>
                </c:pt>
                <c:pt idx="15">
                  <c:v>73588.39821490334</c:v>
                </c:pt>
                <c:pt idx="16">
                  <c:v>84842.982399254121</c:v>
                </c:pt>
                <c:pt idx="17">
                  <c:v>89381.011419996459</c:v>
                </c:pt>
                <c:pt idx="18">
                  <c:v>89657.045988758982</c:v>
                </c:pt>
                <c:pt idx="19">
                  <c:v>92097.237466961451</c:v>
                </c:pt>
                <c:pt idx="20">
                  <c:v>94924.766939582478</c:v>
                </c:pt>
                <c:pt idx="21">
                  <c:v>97644.532912738257</c:v>
                </c:pt>
                <c:pt idx="22">
                  <c:v>100037.29960879665</c:v>
                </c:pt>
                <c:pt idx="23">
                  <c:v>100143.37571009537</c:v>
                </c:pt>
                <c:pt idx="24">
                  <c:v>121135.96521060407</c:v>
                </c:pt>
                <c:pt idx="25">
                  <c:v>128274.11295296354</c:v>
                </c:pt>
                <c:pt idx="26">
                  <c:v>137423.89397490898</c:v>
                </c:pt>
                <c:pt idx="27">
                  <c:v>142302.59503275203</c:v>
                </c:pt>
                <c:pt idx="28">
                  <c:v>151924.74182787276</c:v>
                </c:pt>
                <c:pt idx="29">
                  <c:v>184565.01956468754</c:v>
                </c:pt>
                <c:pt idx="30">
                  <c:v>214017.63844314433</c:v>
                </c:pt>
              </c:numCache>
            </c:numRef>
          </c:val>
          <c:extLst>
            <c:ext xmlns:c16="http://schemas.microsoft.com/office/drawing/2014/chart" uri="{C3380CC4-5D6E-409C-BE32-E72D297353CC}">
              <c16:uniqueId val="{00000012-0AD7-4E3D-B409-E5F879635A39}"/>
            </c:ext>
          </c:extLst>
        </c:ser>
        <c:dLbls>
          <c:showLegendKey val="0"/>
          <c:showVal val="0"/>
          <c:showCatName val="0"/>
          <c:showSerName val="0"/>
          <c:showPercent val="0"/>
          <c:showBubbleSize val="0"/>
        </c:dLbls>
        <c:gapWidth val="150"/>
        <c:axId val="180831360"/>
        <c:axId val="180832896"/>
      </c:barChart>
      <c:catAx>
        <c:axId val="18083136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80832896"/>
        <c:crosses val="autoZero"/>
        <c:auto val="1"/>
        <c:lblAlgn val="ctr"/>
        <c:lblOffset val="100"/>
        <c:tickLblSkip val="2"/>
        <c:tickMarkSkip val="1"/>
        <c:noMultiLvlLbl val="0"/>
      </c:catAx>
      <c:valAx>
        <c:axId val="180832896"/>
        <c:scaling>
          <c:orientation val="minMax"/>
        </c:scaling>
        <c:delete val="0"/>
        <c:axPos val="l"/>
        <c:majorGridlines>
          <c:spPr>
            <a:ln w="3175">
              <a:solidFill>
                <a:srgbClr val="000000"/>
              </a:solidFill>
              <a:prstDash val="solid"/>
            </a:ln>
          </c:spPr>
        </c:majorGridlines>
        <c:numFmt formatCode="&quot;$&quot;#,##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8083136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1" u="none" strike="noStrike" baseline="0">
                <a:solidFill>
                  <a:srgbClr val="000000"/>
                </a:solidFill>
                <a:latin typeface="Arial"/>
                <a:ea typeface="Arial"/>
                <a:cs typeface="Arial"/>
              </a:defRPr>
            </a:pPr>
            <a:r>
              <a:t>Total Endowment Value</a:t>
            </a:r>
          </a:p>
        </c:rich>
      </c:tx>
      <c:layout>
        <c:manualLayout>
          <c:xMode val="edge"/>
          <c:yMode val="edge"/>
          <c:x val="0.36866407828053749"/>
          <c:y val="3.2000000000000001E-2"/>
        </c:manualLayout>
      </c:layout>
      <c:overlay val="0"/>
      <c:spPr>
        <a:noFill/>
        <a:ln w="25400">
          <a:noFill/>
        </a:ln>
      </c:spPr>
    </c:title>
    <c:autoTitleDeleted val="0"/>
    <c:plotArea>
      <c:layout>
        <c:manualLayout>
          <c:layoutTarget val="inner"/>
          <c:xMode val="edge"/>
          <c:yMode val="edge"/>
          <c:x val="0.13846176960097756"/>
          <c:y val="0.13772475224076103"/>
          <c:w val="0.85470228148751581"/>
          <c:h val="0.59880327061200445"/>
        </c:manualLayout>
      </c:layout>
      <c:barChart>
        <c:barDir val="col"/>
        <c:grouping val="clustered"/>
        <c:varyColors val="0"/>
        <c:ser>
          <c:idx val="0"/>
          <c:order val="0"/>
          <c:tx>
            <c:strRef>
              <c:f>'42.EndowValueComp'!$M$52</c:f>
              <c:strCache>
                <c:ptCount val="1"/>
                <c:pt idx="0">
                  <c:v>Endow FY05</c:v>
                </c:pt>
              </c:strCache>
            </c:strRef>
          </c:tx>
          <c:spPr>
            <a:solidFill>
              <a:srgbClr val="969696"/>
            </a:solidFill>
            <a:ln w="12700">
              <a:solidFill>
                <a:srgbClr val="000000"/>
              </a:solidFill>
              <a:prstDash val="solid"/>
            </a:ln>
          </c:spPr>
          <c:invertIfNegative val="0"/>
          <c:dPt>
            <c:idx val="3"/>
            <c:invertIfNegative val="0"/>
            <c:bubble3D val="0"/>
            <c:spPr>
              <a:solidFill>
                <a:srgbClr val="000000"/>
              </a:solidFill>
              <a:ln w="12700">
                <a:solidFill>
                  <a:srgbClr val="000000"/>
                </a:solidFill>
                <a:prstDash val="solid"/>
              </a:ln>
            </c:spPr>
            <c:extLst>
              <c:ext xmlns:c16="http://schemas.microsoft.com/office/drawing/2014/chart" uri="{C3380CC4-5D6E-409C-BE32-E72D297353CC}">
                <c16:uniqueId val="{00000001-249D-4D61-BBE7-F59F32D74873}"/>
              </c:ext>
            </c:extLst>
          </c:dPt>
          <c:dPt>
            <c:idx val="20"/>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3-249D-4D61-BBE7-F59F32D74873}"/>
              </c:ext>
            </c:extLst>
          </c:dPt>
          <c:dPt>
            <c:idx val="21"/>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5-249D-4D61-BBE7-F59F32D74873}"/>
              </c:ext>
            </c:extLst>
          </c:dPt>
          <c:dPt>
            <c:idx val="23"/>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7-249D-4D61-BBE7-F59F32D74873}"/>
              </c:ext>
            </c:extLst>
          </c:dPt>
          <c:dPt>
            <c:idx val="26"/>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9-249D-4D61-BBE7-F59F32D74873}"/>
              </c:ext>
            </c:extLst>
          </c:dPt>
          <c:dPt>
            <c:idx val="27"/>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B-249D-4D61-BBE7-F59F32D74873}"/>
              </c:ext>
            </c:extLst>
          </c:dPt>
          <c:dPt>
            <c:idx val="28"/>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D-249D-4D61-BBE7-F59F32D74873}"/>
              </c:ext>
            </c:extLst>
          </c:dPt>
          <c:dPt>
            <c:idx val="29"/>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F-249D-4D61-BBE7-F59F32D74873}"/>
              </c:ext>
            </c:extLst>
          </c:dPt>
          <c:dPt>
            <c:idx val="30"/>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11-249D-4D61-BBE7-F59F32D74873}"/>
              </c:ext>
            </c:extLst>
          </c:dPt>
          <c:cat>
            <c:strRef>
              <c:f>'42.EndowValueComp'!$L$53:$L$83</c:f>
              <c:strCache>
                <c:ptCount val="31"/>
                <c:pt idx="0">
                  <c:v>Leb Valley </c:v>
                </c:pt>
                <c:pt idx="1">
                  <c:v>Elizabethtown </c:v>
                </c:pt>
                <c:pt idx="2">
                  <c:v>Knox </c:v>
                </c:pt>
                <c:pt idx="3">
                  <c:v>Juniata </c:v>
                </c:pt>
                <c:pt idx="4">
                  <c:v>McDaniel </c:v>
                </c:pt>
                <c:pt idx="5">
                  <c:v>Moravian</c:v>
                </c:pt>
                <c:pt idx="6">
                  <c:v>Presbyterian </c:v>
                </c:pt>
                <c:pt idx="7">
                  <c:v>Wash &amp; Jeff</c:v>
                </c:pt>
                <c:pt idx="8">
                  <c:v>Westminster </c:v>
                </c:pt>
                <c:pt idx="9">
                  <c:v>Millsaps </c:v>
                </c:pt>
                <c:pt idx="10">
                  <c:v>Augustana </c:v>
                </c:pt>
                <c:pt idx="11">
                  <c:v>Muhlenberg </c:v>
                </c:pt>
                <c:pt idx="12">
                  <c:v>Susquehanna </c:v>
                </c:pt>
                <c:pt idx="13">
                  <c:v>Lycoming </c:v>
                </c:pt>
                <c:pt idx="14">
                  <c:v>Wittenberg </c:v>
                </c:pt>
                <c:pt idx="15">
                  <c:v>Ursinus </c:v>
                </c:pt>
                <c:pt idx="16">
                  <c:v>Wofford </c:v>
                </c:pt>
                <c:pt idx="17">
                  <c:v>Allegheny </c:v>
                </c:pt>
                <c:pt idx="18">
                  <c:v>Birm Southern </c:v>
                </c:pt>
                <c:pt idx="19">
                  <c:v>Washington </c:v>
                </c:pt>
                <c:pt idx="20">
                  <c:v>KENYON</c:v>
                </c:pt>
                <c:pt idx="21">
                  <c:v>CENTRE</c:v>
                </c:pt>
                <c:pt idx="22">
                  <c:v>Drew </c:v>
                </c:pt>
                <c:pt idx="23">
                  <c:v>DICKINSON</c:v>
                </c:pt>
                <c:pt idx="24">
                  <c:v>St. Lawrence </c:v>
                </c:pt>
                <c:pt idx="25">
                  <c:v>C of Wooster</c:v>
                </c:pt>
                <c:pt idx="26">
                  <c:v>GETTYSBURG</c:v>
                </c:pt>
                <c:pt idx="27">
                  <c:v>SEWANEE</c:v>
                </c:pt>
                <c:pt idx="28">
                  <c:v>F &amp; M *</c:v>
                </c:pt>
                <c:pt idx="29">
                  <c:v>UNION</c:v>
                </c:pt>
                <c:pt idx="30">
                  <c:v>WHITMAN</c:v>
                </c:pt>
              </c:strCache>
            </c:strRef>
          </c:cat>
          <c:val>
            <c:numRef>
              <c:f>'42.EndowValueComp'!$M$53:$M$83</c:f>
              <c:numCache>
                <c:formatCode>General</c:formatCode>
                <c:ptCount val="31"/>
                <c:pt idx="0">
                  <c:v>37841604</c:v>
                </c:pt>
                <c:pt idx="1">
                  <c:v>42239729</c:v>
                </c:pt>
                <c:pt idx="2">
                  <c:v>51225973</c:v>
                </c:pt>
                <c:pt idx="3">
                  <c:v>58202010</c:v>
                </c:pt>
                <c:pt idx="4">
                  <c:v>72952000</c:v>
                </c:pt>
                <c:pt idx="5">
                  <c:v>75192497</c:v>
                </c:pt>
                <c:pt idx="6">
                  <c:v>77916000</c:v>
                </c:pt>
                <c:pt idx="7">
                  <c:v>81800000</c:v>
                </c:pt>
                <c:pt idx="8">
                  <c:v>86318950</c:v>
                </c:pt>
                <c:pt idx="9">
                  <c:v>90272000</c:v>
                </c:pt>
                <c:pt idx="10">
                  <c:v>94697726</c:v>
                </c:pt>
                <c:pt idx="11">
                  <c:v>99315000</c:v>
                </c:pt>
                <c:pt idx="12">
                  <c:v>99785175</c:v>
                </c:pt>
                <c:pt idx="13">
                  <c:v>101152965</c:v>
                </c:pt>
                <c:pt idx="14">
                  <c:v>107365948</c:v>
                </c:pt>
                <c:pt idx="15">
                  <c:v>109572757</c:v>
                </c:pt>
                <c:pt idx="16">
                  <c:v>117000410</c:v>
                </c:pt>
                <c:pt idx="17">
                  <c:v>119921619</c:v>
                </c:pt>
                <c:pt idx="18">
                  <c:v>123593848</c:v>
                </c:pt>
                <c:pt idx="19">
                  <c:v>125457603</c:v>
                </c:pt>
                <c:pt idx="20">
                  <c:v>158053202</c:v>
                </c:pt>
                <c:pt idx="21">
                  <c:v>161900880</c:v>
                </c:pt>
                <c:pt idx="22">
                  <c:v>203825000</c:v>
                </c:pt>
                <c:pt idx="23">
                  <c:v>206240165</c:v>
                </c:pt>
                <c:pt idx="24">
                  <c:v>211477851</c:v>
                </c:pt>
                <c:pt idx="25">
                  <c:v>217275524</c:v>
                </c:pt>
                <c:pt idx="26">
                  <c:v>218654824</c:v>
                </c:pt>
                <c:pt idx="27">
                  <c:v>252914245</c:v>
                </c:pt>
                <c:pt idx="28">
                  <c:v>276919000</c:v>
                </c:pt>
                <c:pt idx="29">
                  <c:v>298300000</c:v>
                </c:pt>
                <c:pt idx="30">
                  <c:v>311821131</c:v>
                </c:pt>
              </c:numCache>
            </c:numRef>
          </c:val>
          <c:extLst>
            <c:ext xmlns:c16="http://schemas.microsoft.com/office/drawing/2014/chart" uri="{C3380CC4-5D6E-409C-BE32-E72D297353CC}">
              <c16:uniqueId val="{00000012-249D-4D61-BBE7-F59F32D74873}"/>
            </c:ext>
          </c:extLst>
        </c:ser>
        <c:dLbls>
          <c:showLegendKey val="0"/>
          <c:showVal val="0"/>
          <c:showCatName val="0"/>
          <c:showSerName val="0"/>
          <c:showPercent val="0"/>
          <c:showBubbleSize val="0"/>
        </c:dLbls>
        <c:gapWidth val="150"/>
        <c:axId val="180873088"/>
        <c:axId val="180874624"/>
      </c:barChart>
      <c:catAx>
        <c:axId val="180873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80874624"/>
        <c:crosses val="autoZero"/>
        <c:auto val="1"/>
        <c:lblAlgn val="ctr"/>
        <c:lblOffset val="100"/>
        <c:tickLblSkip val="2"/>
        <c:tickMarkSkip val="1"/>
        <c:noMultiLvlLbl val="0"/>
      </c:catAx>
      <c:valAx>
        <c:axId val="18087462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8087308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horizontalDpi="-3"/>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1" u="none" strike="noStrike" baseline="0">
                <a:solidFill>
                  <a:srgbClr val="000000"/>
                </a:solidFill>
                <a:latin typeface="Times New Roman"/>
                <a:ea typeface="Times New Roman"/>
                <a:cs typeface="Times New Roman"/>
              </a:defRPr>
            </a:pPr>
            <a:r>
              <a:rPr lang="en-US"/>
              <a:t>Endowment Value (in thousands)</a:t>
            </a:r>
          </a:p>
        </c:rich>
      </c:tx>
      <c:layout>
        <c:manualLayout>
          <c:xMode val="edge"/>
          <c:yMode val="edge"/>
          <c:x val="0.2815739732138226"/>
          <c:y val="3.6544850498338874E-2"/>
        </c:manualLayout>
      </c:layout>
      <c:overlay val="0"/>
      <c:spPr>
        <a:noFill/>
        <a:ln w="25400">
          <a:noFill/>
        </a:ln>
      </c:spPr>
    </c:title>
    <c:autoTitleDeleted val="0"/>
    <c:plotArea>
      <c:layout>
        <c:manualLayout>
          <c:layoutTarget val="inner"/>
          <c:xMode val="edge"/>
          <c:yMode val="edge"/>
          <c:x val="0.11594226340552095"/>
          <c:y val="0.16943549080456238"/>
          <c:w val="0.85507419261571704"/>
          <c:h val="0.71760913752520517"/>
        </c:manualLayout>
      </c:layout>
      <c:barChart>
        <c:barDir val="col"/>
        <c:grouping val="clustered"/>
        <c:varyColors val="0"/>
        <c:ser>
          <c:idx val="0"/>
          <c:order val="0"/>
          <c:tx>
            <c:strRef>
              <c:f>'53.EndowValueHist'!$C$4:$C$5</c:f>
              <c:strCache>
                <c:ptCount val="2"/>
                <c:pt idx="0">
                  <c:v>Value ($000)</c:v>
                </c:pt>
              </c:strCache>
            </c:strRef>
          </c:tx>
          <c:spPr>
            <a:solidFill>
              <a:srgbClr val="802060"/>
            </a:solidFill>
            <a:ln w="12700">
              <a:solidFill>
                <a:srgbClr val="000000"/>
              </a:solidFill>
              <a:prstDash val="solid"/>
            </a:ln>
          </c:spPr>
          <c:invertIfNegative val="0"/>
          <c:dLbls>
            <c:dLbl>
              <c:idx val="0"/>
              <c:layout>
                <c:manualLayout>
                  <c:x val="1.3160274295984232E-3"/>
                  <c:y val="8.19451160190453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1D7-4A94-B1B7-7318404D258F}"/>
                </c:ext>
              </c:extLst>
            </c:dLbl>
            <c:dLbl>
              <c:idx val="1"/>
              <c:layout>
                <c:manualLayout>
                  <c:x val="-1.9964802623157699E-3"/>
                  <c:y val="1.224093094509132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1D7-4A94-B1B7-7318404D258F}"/>
                </c:ext>
              </c:extLst>
            </c:dLbl>
            <c:dLbl>
              <c:idx val="2"/>
              <c:layout>
                <c:manualLayout>
                  <c:x val="-1.1684101967381084E-3"/>
                  <c:y val="-3.575598832727171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1D7-4A94-B1B7-7318404D258F}"/>
                </c:ext>
              </c:extLst>
            </c:dLbl>
            <c:spPr>
              <a:noFill/>
              <a:ln w="25400">
                <a:noFill/>
              </a:ln>
            </c:spPr>
            <c:txPr>
              <a:bodyPr/>
              <a:lstStyle/>
              <a:p>
                <a:pPr>
                  <a:defRPr sz="900" b="1" i="0" u="none" strike="noStrike" baseline="0">
                    <a:solidFill>
                      <a:srgbClr val="000000"/>
                    </a:solidFill>
                    <a:latin typeface="Times New Roman"/>
                    <a:ea typeface="Times New Roman"/>
                    <a:cs typeface="Times New Roman"/>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'53.EndowValueHist'!$B$6:$B$32</c:f>
              <c:strCache>
                <c:ptCount val="5"/>
                <c:pt idx="0">
                  <c:v>2013-14</c:v>
                </c:pt>
                <c:pt idx="1">
                  <c:v>2014-15</c:v>
                </c:pt>
                <c:pt idx="2">
                  <c:v>2015-16</c:v>
                </c:pt>
                <c:pt idx="3">
                  <c:v>2016-17</c:v>
                </c:pt>
                <c:pt idx="4">
                  <c:v>2017-18</c:v>
                </c:pt>
              </c:strCache>
            </c:strRef>
          </c:cat>
          <c:val>
            <c:numRef>
              <c:f>'53.EndowValueHist'!$C$6:$C$32</c:f>
              <c:numCache>
                <c:formatCode>"$"#,##0</c:formatCode>
                <c:ptCount val="5"/>
                <c:pt idx="0">
                  <c:v>95329</c:v>
                </c:pt>
                <c:pt idx="1">
                  <c:v>112451</c:v>
                </c:pt>
                <c:pt idx="2">
                  <c:v>108027</c:v>
                </c:pt>
                <c:pt idx="3">
                  <c:v>112034</c:v>
                </c:pt>
                <c:pt idx="4">
                  <c:v>119731</c:v>
                </c:pt>
              </c:numCache>
            </c:numRef>
          </c:val>
          <c:extLst>
            <c:ext xmlns:c16="http://schemas.microsoft.com/office/drawing/2014/chart" uri="{C3380CC4-5D6E-409C-BE32-E72D297353CC}">
              <c16:uniqueId val="{00000003-A1D7-4A94-B1B7-7318404D258F}"/>
            </c:ext>
          </c:extLst>
        </c:ser>
        <c:dLbls>
          <c:showLegendKey val="0"/>
          <c:showVal val="1"/>
          <c:showCatName val="0"/>
          <c:showSerName val="0"/>
          <c:showPercent val="0"/>
          <c:showBubbleSize val="0"/>
        </c:dLbls>
        <c:gapWidth val="150"/>
        <c:axId val="180550272"/>
        <c:axId val="180631040"/>
      </c:barChart>
      <c:catAx>
        <c:axId val="180550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000000"/>
                </a:solidFill>
                <a:latin typeface="Times New Roman"/>
                <a:ea typeface="Times New Roman"/>
                <a:cs typeface="Times New Roman"/>
              </a:defRPr>
            </a:pPr>
            <a:endParaRPr lang="en-US"/>
          </a:p>
        </c:txPr>
        <c:crossAx val="180631040"/>
        <c:crosses val="autoZero"/>
        <c:auto val="1"/>
        <c:lblAlgn val="ctr"/>
        <c:lblOffset val="100"/>
        <c:tickLblSkip val="1"/>
        <c:tickMarkSkip val="1"/>
        <c:noMultiLvlLbl val="0"/>
      </c:catAx>
      <c:valAx>
        <c:axId val="180631040"/>
        <c:scaling>
          <c:orientation val="minMax"/>
          <c:max val="140000"/>
          <c:min val="20000"/>
        </c:scaling>
        <c:delete val="0"/>
        <c:axPos val="l"/>
        <c:majorGridlines>
          <c:spPr>
            <a:ln w="3175">
              <a:solidFill>
                <a:srgbClr val="000000"/>
              </a:solidFill>
              <a:prstDash val="solid"/>
            </a:ln>
          </c:spPr>
        </c:majorGridlines>
        <c:numFmt formatCode="&quot;$&quot;#,##0"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000000"/>
                </a:solidFill>
                <a:latin typeface="Times New Roman"/>
                <a:ea typeface="Times New Roman"/>
                <a:cs typeface="Times New Roman"/>
              </a:defRPr>
            </a:pPr>
            <a:endParaRPr lang="en-US"/>
          </a:p>
        </c:txPr>
        <c:crossAx val="180550272"/>
        <c:crosses val="autoZero"/>
        <c:crossBetween val="between"/>
        <c:majorUnit val="20000"/>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00" b="1"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22" r="0.75000000000000022" t="1" header="0.5" footer="0.5"/>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1" u="none" strike="noStrike" baseline="0">
                <a:solidFill>
                  <a:srgbClr val="000000"/>
                </a:solidFill>
                <a:latin typeface="Times New Roman"/>
                <a:ea typeface="Times New Roman"/>
                <a:cs typeface="Times New Roman"/>
              </a:defRPr>
            </a:pPr>
            <a:r>
              <a:rPr lang="en-US"/>
              <a:t>Endowment Value per Full-Time Equivalent Student     
(in thousands)</a:t>
            </a:r>
          </a:p>
        </c:rich>
      </c:tx>
      <c:layout>
        <c:manualLayout>
          <c:xMode val="edge"/>
          <c:yMode val="edge"/>
          <c:x val="0.1567009734019468"/>
          <c:y val="3.7414965986394558E-2"/>
        </c:manualLayout>
      </c:layout>
      <c:overlay val="0"/>
      <c:spPr>
        <a:noFill/>
        <a:ln w="25400">
          <a:noFill/>
        </a:ln>
      </c:spPr>
    </c:title>
    <c:autoTitleDeleted val="0"/>
    <c:plotArea>
      <c:layout>
        <c:manualLayout>
          <c:layoutTarget val="inner"/>
          <c:xMode val="edge"/>
          <c:yMode val="edge"/>
          <c:x val="9.2783505154639206E-2"/>
          <c:y val="0.20748368238361761"/>
          <c:w val="0.88946172353455821"/>
          <c:h val="0.71510475169098486"/>
        </c:manualLayout>
      </c:layout>
      <c:barChart>
        <c:barDir val="col"/>
        <c:grouping val="clustered"/>
        <c:varyColors val="0"/>
        <c:ser>
          <c:idx val="0"/>
          <c:order val="0"/>
          <c:tx>
            <c:strRef>
              <c:f>'53.EndowValueHist'!$F$4</c:f>
              <c:strCache>
                <c:ptCount val="1"/>
                <c:pt idx="0">
                  <c:v>Value ($000)</c:v>
                </c:pt>
              </c:strCache>
            </c:strRef>
          </c:tx>
          <c:spPr>
            <a:solidFill>
              <a:srgbClr val="8080FF"/>
            </a:solidFill>
            <a:ln w="12700">
              <a:solidFill>
                <a:srgbClr val="000000"/>
              </a:solidFill>
              <a:prstDash val="solid"/>
            </a:ln>
          </c:spPr>
          <c:invertIfNegative val="0"/>
          <c:dLbls>
            <c:spPr>
              <a:noFill/>
              <a:ln w="25400">
                <a:noFill/>
              </a:ln>
            </c:spPr>
            <c:txPr>
              <a:bodyPr/>
              <a:lstStyle/>
              <a:p>
                <a:pPr>
                  <a:defRPr sz="900" b="1" i="0" u="none" strike="noStrike" baseline="0">
                    <a:solidFill>
                      <a:srgbClr val="000000"/>
                    </a:solidFill>
                    <a:latin typeface="Times New Roman"/>
                    <a:ea typeface="Times New Roman"/>
                    <a:cs typeface="Times New Roman"/>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'53.EndowValueHist'!$B$27:$B$32</c:f>
              <c:strCache>
                <c:ptCount val="5"/>
                <c:pt idx="0">
                  <c:v>2013-14</c:v>
                </c:pt>
                <c:pt idx="1">
                  <c:v>2014-15</c:v>
                </c:pt>
                <c:pt idx="2">
                  <c:v>2015-16</c:v>
                </c:pt>
                <c:pt idx="3">
                  <c:v>2016-17</c:v>
                </c:pt>
                <c:pt idx="4">
                  <c:v>2017-18</c:v>
                </c:pt>
              </c:strCache>
            </c:strRef>
          </c:cat>
          <c:val>
            <c:numRef>
              <c:f>'53.EndowValueHist'!$F$5:$F$32</c:f>
              <c:numCache>
                <c:formatCode>"$"#,##0</c:formatCode>
                <c:ptCount val="5"/>
                <c:pt idx="0">
                  <c:v>59.861224489795916</c:v>
                </c:pt>
                <c:pt idx="1">
                  <c:v>70.853128347300114</c:v>
                </c:pt>
                <c:pt idx="2">
                  <c:v>69.8751617076326</c:v>
                </c:pt>
                <c:pt idx="3">
                  <c:v>73.258353495063105</c:v>
                </c:pt>
                <c:pt idx="4">
                  <c:v>83.019692137012896</c:v>
                </c:pt>
              </c:numCache>
            </c:numRef>
          </c:val>
          <c:extLst>
            <c:ext xmlns:c16="http://schemas.microsoft.com/office/drawing/2014/chart" uri="{C3380CC4-5D6E-409C-BE32-E72D297353CC}">
              <c16:uniqueId val="{00000000-A38A-4667-86F3-EF305DF07BAF}"/>
            </c:ext>
          </c:extLst>
        </c:ser>
        <c:dLbls>
          <c:showLegendKey val="0"/>
          <c:showVal val="1"/>
          <c:showCatName val="0"/>
          <c:showSerName val="0"/>
          <c:showPercent val="0"/>
          <c:showBubbleSize val="0"/>
        </c:dLbls>
        <c:gapWidth val="150"/>
        <c:axId val="180687232"/>
        <c:axId val="180689920"/>
      </c:barChart>
      <c:catAx>
        <c:axId val="1806872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000000"/>
                </a:solidFill>
                <a:latin typeface="Times New Roman"/>
                <a:ea typeface="Times New Roman"/>
                <a:cs typeface="Times New Roman"/>
              </a:defRPr>
            </a:pPr>
            <a:endParaRPr lang="en-US"/>
          </a:p>
        </c:txPr>
        <c:crossAx val="180689920"/>
        <c:crosses val="autoZero"/>
        <c:auto val="1"/>
        <c:lblAlgn val="ctr"/>
        <c:lblOffset val="100"/>
        <c:tickLblSkip val="1"/>
        <c:tickMarkSkip val="1"/>
        <c:noMultiLvlLbl val="0"/>
      </c:catAx>
      <c:valAx>
        <c:axId val="180689920"/>
        <c:scaling>
          <c:orientation val="minMax"/>
          <c:max val="90"/>
        </c:scaling>
        <c:delete val="0"/>
        <c:axPos val="l"/>
        <c:majorGridlines>
          <c:spPr>
            <a:ln w="3175">
              <a:solidFill>
                <a:srgbClr val="000000"/>
              </a:solidFill>
              <a:prstDash val="solid"/>
            </a:ln>
          </c:spPr>
        </c:majorGridlines>
        <c:numFmt formatCode="&quot;$&quot;#,##0"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000000"/>
                </a:solidFill>
                <a:latin typeface="Times New Roman"/>
                <a:ea typeface="Times New Roman"/>
                <a:cs typeface="Times New Roman"/>
              </a:defRPr>
            </a:pPr>
            <a:endParaRPr lang="en-US"/>
          </a:p>
        </c:txPr>
        <c:crossAx val="180687232"/>
        <c:crosses val="autoZero"/>
        <c:crossBetween val="between"/>
        <c:majorUnit val="20"/>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00" b="1"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22" r="0.75000000000000022"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25" b="1" i="1" u="none" strike="noStrike" baseline="0">
                <a:solidFill>
                  <a:srgbClr val="000000"/>
                </a:solidFill>
                <a:latin typeface="Arial"/>
                <a:ea typeface="Arial"/>
                <a:cs typeface="Arial"/>
              </a:defRPr>
            </a:pPr>
            <a:r>
              <a:t>Tuition, Room &amp; Board 2001-02</a:t>
            </a:r>
          </a:p>
        </c:rich>
      </c:tx>
      <c:layout>
        <c:manualLayout>
          <c:xMode val="edge"/>
          <c:yMode val="edge"/>
          <c:x val="0.35048231511254019"/>
          <c:y val="0"/>
        </c:manualLayout>
      </c:layout>
      <c:overlay val="0"/>
      <c:spPr>
        <a:noFill/>
        <a:ln w="25400">
          <a:noFill/>
        </a:ln>
      </c:spPr>
    </c:title>
    <c:autoTitleDeleted val="0"/>
    <c:plotArea>
      <c:layout/>
      <c:pieChart>
        <c:varyColors val="1"/>
        <c:ser>
          <c:idx val="0"/>
          <c:order val="0"/>
          <c:spPr>
            <a:solidFill>
              <a:srgbClr val="8080FF"/>
            </a:solidFill>
            <a:ln w="12700">
              <a:solidFill>
                <a:srgbClr val="000000"/>
              </a:solidFill>
              <a:prstDash val="solid"/>
            </a:ln>
          </c:spPr>
          <c:dPt>
            <c:idx val="0"/>
            <c:bubble3D val="0"/>
            <c:extLst>
              <c:ext xmlns:c16="http://schemas.microsoft.com/office/drawing/2014/chart" uri="{C3380CC4-5D6E-409C-BE32-E72D297353CC}">
                <c16:uniqueId val="{00000000-88C7-4BEA-A002-15E0349C0209}"/>
              </c:ext>
            </c:extLst>
          </c:dPt>
          <c:dLbls>
            <c:dLbl>
              <c:idx val="2"/>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8C7-4BEA-A002-15E0349C0209}"/>
                </c:ext>
              </c:extLst>
            </c:dLbl>
            <c:dLbl>
              <c:idx val="3"/>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C7-4BEA-A002-15E0349C0209}"/>
                </c:ext>
              </c:extLst>
            </c:dLbl>
            <c:spPr>
              <a:noFill/>
              <a:ln w="25400">
                <a:noFill/>
              </a:ln>
            </c:spPr>
            <c:txPr>
              <a:bodyPr/>
              <a:lstStyle/>
              <a:p>
                <a:pPr>
                  <a:defRPr sz="2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'29.TuitionHist'!#REF!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'29.TuitionHist'!#REF!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88C7-4BEA-A002-15E0349C0209}"/>
            </c:ext>
          </c:extLst>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3175">
          <a:solidFill>
            <a:srgbClr val="000000"/>
          </a:solidFill>
          <a:prstDash val="solid"/>
        </a:ln>
      </c:spPr>
      <c:txPr>
        <a:bodyPr/>
        <a:lstStyle/>
        <a:p>
          <a:pPr>
            <a:defRPr sz="29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3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1" u="none" strike="noStrike" baseline="0">
                <a:solidFill>
                  <a:srgbClr val="000000"/>
                </a:solidFill>
                <a:latin typeface="Times New Roman"/>
                <a:ea typeface="Times New Roman"/>
                <a:cs typeface="Times New Roman"/>
              </a:defRPr>
            </a:pPr>
            <a:r>
              <a:t>Juniata Costs, 1997-98 through 2006-07</a:t>
            </a:r>
          </a:p>
        </c:rich>
      </c:tx>
      <c:layout>
        <c:manualLayout>
          <c:xMode val="edge"/>
          <c:yMode val="edge"/>
          <c:x val="0.27013422818791949"/>
          <c:y val="3.5143769968051117E-2"/>
        </c:manualLayout>
      </c:layout>
      <c:overlay val="0"/>
      <c:spPr>
        <a:noFill/>
        <a:ln w="25400">
          <a:noFill/>
        </a:ln>
      </c:spPr>
    </c:title>
    <c:autoTitleDeleted val="0"/>
    <c:plotArea>
      <c:layout>
        <c:manualLayout>
          <c:layoutTarget val="inner"/>
          <c:xMode val="edge"/>
          <c:yMode val="edge"/>
          <c:x val="0.12248322147651007"/>
          <c:y val="0.14377019233319241"/>
          <c:w val="0.83053691275167785"/>
          <c:h val="0.56230119668093037"/>
        </c:manualLayout>
      </c:layout>
      <c:barChart>
        <c:barDir val="col"/>
        <c:grouping val="clustered"/>
        <c:varyColors val="0"/>
        <c:ser>
          <c:idx val="0"/>
          <c:order val="0"/>
          <c:tx>
            <c:strRef>
              <c:f>'29.TuitionHist'!$C$4</c:f>
              <c:strCache>
                <c:ptCount val="1"/>
                <c:pt idx="0">
                  <c:v>Tuition &amp; Fees</c:v>
                </c:pt>
              </c:strCache>
            </c:strRef>
          </c:tx>
          <c:spPr>
            <a:solidFill>
              <a:srgbClr val="424242"/>
            </a:solidFill>
            <a:ln w="12700">
              <a:solidFill>
                <a:srgbClr val="000000"/>
              </a:solidFill>
              <a:prstDash val="solid"/>
            </a:ln>
          </c:spPr>
          <c:invertIfNegative val="0"/>
          <c:cat>
            <c:strRef>
              <c:f>'29.TuitionHist'!$B$5:$B$18</c:f>
              <c:strCache>
                <c:ptCount val="10"/>
                <c:pt idx="0">
                  <c:v>1997-98</c:v>
                </c:pt>
                <c:pt idx="1">
                  <c:v>1998-99</c:v>
                </c:pt>
                <c:pt idx="2">
                  <c:v>1999-00</c:v>
                </c:pt>
                <c:pt idx="3">
                  <c:v>2000-01</c:v>
                </c:pt>
                <c:pt idx="4">
                  <c:v>2001-02</c:v>
                </c:pt>
                <c:pt idx="5">
                  <c:v>2002-03</c:v>
                </c:pt>
                <c:pt idx="6">
                  <c:v>2003-04</c:v>
                </c:pt>
                <c:pt idx="7">
                  <c:v>2004-05</c:v>
                </c:pt>
                <c:pt idx="8">
                  <c:v>2005-06</c:v>
                </c:pt>
                <c:pt idx="9">
                  <c:v>2006-07</c:v>
                </c:pt>
              </c:strCache>
            </c:strRef>
          </c:cat>
          <c:val>
            <c:numRef>
              <c:f>'29.TuitionHist'!$C$5:$C$18</c:f>
              <c:numCache>
                <c:formatCode>"$"#,##0</c:formatCode>
                <c:ptCount val="10"/>
                <c:pt idx="0">
                  <c:v>17300</c:v>
                </c:pt>
                <c:pt idx="1">
                  <c:v>17820</c:v>
                </c:pt>
                <c:pt idx="2">
                  <c:v>18450</c:v>
                </c:pt>
                <c:pt idx="3">
                  <c:v>19360</c:v>
                </c:pt>
                <c:pt idx="4">
                  <c:v>20590</c:v>
                </c:pt>
                <c:pt idx="5">
                  <c:v>21580</c:v>
                </c:pt>
                <c:pt idx="6">
                  <c:v>22790</c:v>
                </c:pt>
                <c:pt idx="7">
                  <c:v>24320</c:v>
                </c:pt>
                <c:pt idx="8">
                  <c:v>25890</c:v>
                </c:pt>
                <c:pt idx="9">
                  <c:v>27550</c:v>
                </c:pt>
              </c:numCache>
            </c:numRef>
          </c:val>
          <c:extLst>
            <c:ext xmlns:c16="http://schemas.microsoft.com/office/drawing/2014/chart" uri="{C3380CC4-5D6E-409C-BE32-E72D297353CC}">
              <c16:uniqueId val="{00000000-7AD9-40B0-B728-29DEE9AB684F}"/>
            </c:ext>
          </c:extLst>
        </c:ser>
        <c:ser>
          <c:idx val="1"/>
          <c:order val="1"/>
          <c:tx>
            <c:strRef>
              <c:f>'29.TuitionHist'!$D$4</c:f>
              <c:strCache>
                <c:ptCount val="1"/>
                <c:pt idx="0">
                  <c:v>Room &amp; Board</c:v>
                </c:pt>
              </c:strCache>
            </c:strRef>
          </c:tx>
          <c:spPr>
            <a:solidFill>
              <a:srgbClr val="C0C0C0"/>
            </a:solidFill>
            <a:ln w="12700">
              <a:solidFill>
                <a:srgbClr val="000000"/>
              </a:solidFill>
              <a:prstDash val="solid"/>
            </a:ln>
          </c:spPr>
          <c:invertIfNegative val="0"/>
          <c:cat>
            <c:strRef>
              <c:f>'29.TuitionHist'!$B$5:$B$18</c:f>
              <c:strCache>
                <c:ptCount val="10"/>
                <c:pt idx="0">
                  <c:v>1997-98</c:v>
                </c:pt>
                <c:pt idx="1">
                  <c:v>1998-99</c:v>
                </c:pt>
                <c:pt idx="2">
                  <c:v>1999-00</c:v>
                </c:pt>
                <c:pt idx="3">
                  <c:v>2000-01</c:v>
                </c:pt>
                <c:pt idx="4">
                  <c:v>2001-02</c:v>
                </c:pt>
                <c:pt idx="5">
                  <c:v>2002-03</c:v>
                </c:pt>
                <c:pt idx="6">
                  <c:v>2003-04</c:v>
                </c:pt>
                <c:pt idx="7">
                  <c:v>2004-05</c:v>
                </c:pt>
                <c:pt idx="8">
                  <c:v>2005-06</c:v>
                </c:pt>
                <c:pt idx="9">
                  <c:v>2006-07</c:v>
                </c:pt>
              </c:strCache>
            </c:strRef>
          </c:cat>
          <c:val>
            <c:numRef>
              <c:f>'29.TuitionHist'!$D$5:$D$18</c:f>
              <c:numCache>
                <c:formatCode>"$"#,##0</c:formatCode>
                <c:ptCount val="10"/>
                <c:pt idx="0">
                  <c:v>4820</c:v>
                </c:pt>
                <c:pt idx="1">
                  <c:v>4960</c:v>
                </c:pt>
                <c:pt idx="2">
                  <c:v>5110</c:v>
                </c:pt>
                <c:pt idx="3">
                  <c:v>5290</c:v>
                </c:pt>
                <c:pt idx="4">
                  <c:v>5490</c:v>
                </c:pt>
                <c:pt idx="5">
                  <c:v>5930</c:v>
                </c:pt>
                <c:pt idx="6">
                  <c:v>6290</c:v>
                </c:pt>
                <c:pt idx="7">
                  <c:v>6770</c:v>
                </c:pt>
                <c:pt idx="8">
                  <c:v>7240</c:v>
                </c:pt>
                <c:pt idx="9">
                  <c:v>7680</c:v>
                </c:pt>
              </c:numCache>
            </c:numRef>
          </c:val>
          <c:extLst>
            <c:ext xmlns:c16="http://schemas.microsoft.com/office/drawing/2014/chart" uri="{C3380CC4-5D6E-409C-BE32-E72D297353CC}">
              <c16:uniqueId val="{00000001-7AD9-40B0-B728-29DEE9AB684F}"/>
            </c:ext>
          </c:extLst>
        </c:ser>
        <c:dLbls>
          <c:showLegendKey val="0"/>
          <c:showVal val="0"/>
          <c:showCatName val="0"/>
          <c:showSerName val="0"/>
          <c:showPercent val="0"/>
          <c:showBubbleSize val="0"/>
        </c:dLbls>
        <c:gapWidth val="150"/>
        <c:axId val="176552960"/>
        <c:axId val="176608000"/>
      </c:barChart>
      <c:catAx>
        <c:axId val="176552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25" b="1" i="0" u="none" strike="noStrike" baseline="0">
                <a:solidFill>
                  <a:srgbClr val="000000"/>
                </a:solidFill>
                <a:latin typeface="Times New Roman"/>
                <a:ea typeface="Times New Roman"/>
                <a:cs typeface="Times New Roman"/>
              </a:defRPr>
            </a:pPr>
            <a:endParaRPr lang="en-US"/>
          </a:p>
        </c:txPr>
        <c:crossAx val="176608000"/>
        <c:crosses val="autoZero"/>
        <c:auto val="1"/>
        <c:lblAlgn val="ctr"/>
        <c:lblOffset val="100"/>
        <c:tickLblSkip val="1"/>
        <c:tickMarkSkip val="1"/>
        <c:noMultiLvlLbl val="0"/>
      </c:catAx>
      <c:valAx>
        <c:axId val="176608000"/>
        <c:scaling>
          <c:orientation val="minMax"/>
          <c:max val="30000"/>
          <c:min val="0"/>
        </c:scaling>
        <c:delete val="0"/>
        <c:axPos val="l"/>
        <c:majorGridlines>
          <c:spPr>
            <a:ln w="3175">
              <a:solidFill>
                <a:srgbClr val="000000"/>
              </a:solidFill>
              <a:prstDash val="solid"/>
            </a:ln>
          </c:spPr>
        </c:majorGridlines>
        <c:numFmt formatCode="&quot;$&quot;#,##0" sourceLinked="1"/>
        <c:majorTickMark val="out"/>
        <c:minorTickMark val="none"/>
        <c:tickLblPos val="nextTo"/>
        <c:spPr>
          <a:ln w="3175">
            <a:solidFill>
              <a:srgbClr val="000000"/>
            </a:solidFill>
            <a:prstDash val="solid"/>
          </a:ln>
        </c:spPr>
        <c:txPr>
          <a:bodyPr rot="0" vert="horz"/>
          <a:lstStyle/>
          <a:p>
            <a:pPr>
              <a:defRPr sz="1025" b="1" i="0" u="none" strike="noStrike" baseline="0">
                <a:solidFill>
                  <a:srgbClr val="000000"/>
                </a:solidFill>
                <a:latin typeface="Times New Roman"/>
                <a:ea typeface="Times New Roman"/>
                <a:cs typeface="Times New Roman"/>
              </a:defRPr>
            </a:pPr>
            <a:endParaRPr lang="en-US"/>
          </a:p>
        </c:txPr>
        <c:crossAx val="176552960"/>
        <c:crosses val="autoZero"/>
        <c:crossBetween val="between"/>
      </c:valAx>
      <c:spPr>
        <a:solidFill>
          <a:srgbClr val="FFFFFF"/>
        </a:solidFill>
        <a:ln w="12700">
          <a:solidFill>
            <a:srgbClr val="808080"/>
          </a:solidFill>
          <a:prstDash val="solid"/>
        </a:ln>
      </c:spPr>
    </c:plotArea>
    <c:legend>
      <c:legendPos val="b"/>
      <c:layout>
        <c:manualLayout>
          <c:xMode val="edge"/>
          <c:yMode val="edge"/>
          <c:wMode val="edge"/>
          <c:hMode val="edge"/>
          <c:x val="0.31040268456375841"/>
          <c:y val="0.89457003178117112"/>
          <c:w val="0.78691275167785235"/>
          <c:h val="0.9744422362540146"/>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25" b="1" i="0" u="none" strike="noStrike" baseline="0">
          <a:solidFill>
            <a:srgbClr val="000000"/>
          </a:solidFill>
          <a:latin typeface="Times New Roman"/>
          <a:ea typeface="Times New Roman"/>
          <a:cs typeface="Times New Roman"/>
        </a:defRPr>
      </a:pPr>
      <a:endParaRPr lang="en-US"/>
    </a:p>
  </c:txPr>
  <c:printSettings>
    <c:headerFooter alignWithMargins="0"/>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1" u="none" strike="noStrike" baseline="0">
                <a:solidFill>
                  <a:srgbClr val="000000"/>
                </a:solidFill>
                <a:latin typeface="Arial"/>
                <a:ea typeface="Arial"/>
                <a:cs typeface="Arial"/>
              </a:defRPr>
            </a:pPr>
            <a:r>
              <a:t>Net Tuition &amp; Fees Revenue per Student</a:t>
            </a:r>
          </a:p>
        </c:rich>
      </c:tx>
      <c:layout>
        <c:manualLayout>
          <c:xMode val="edge"/>
          <c:yMode val="edge"/>
          <c:x val="0.26935483870967741"/>
          <c:y val="2.976190476190476E-2"/>
        </c:manualLayout>
      </c:layout>
      <c:overlay val="0"/>
      <c:spPr>
        <a:noFill/>
        <a:ln w="25400">
          <a:noFill/>
        </a:ln>
      </c:spPr>
    </c:title>
    <c:autoTitleDeleted val="0"/>
    <c:plotArea>
      <c:layout>
        <c:manualLayout>
          <c:layoutTarget val="inner"/>
          <c:xMode val="edge"/>
          <c:yMode val="edge"/>
          <c:x val="0.1"/>
          <c:y val="0.1428574196611089"/>
          <c:w val="0.8935483870967742"/>
          <c:h val="0.66865208924713471"/>
        </c:manualLayout>
      </c:layout>
      <c:barChart>
        <c:barDir val="col"/>
        <c:grouping val="clustered"/>
        <c:varyColors val="0"/>
        <c:ser>
          <c:idx val="0"/>
          <c:order val="0"/>
          <c:spPr>
            <a:solidFill>
              <a:srgbClr val="969696"/>
            </a:solidFill>
            <a:ln w="12700">
              <a:solidFill>
                <a:srgbClr val="000000"/>
              </a:solidFill>
              <a:prstDash val="solid"/>
            </a:ln>
          </c:spPr>
          <c:invertIfNegative val="0"/>
          <c:dPt>
            <c:idx val="4"/>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1-E147-4CA5-AA75-D2515639649C}"/>
              </c:ext>
            </c:extLst>
          </c:dPt>
          <c:dPt>
            <c:idx val="5"/>
            <c:invertIfNegative val="0"/>
            <c:bubble3D val="0"/>
            <c:spPr>
              <a:solidFill>
                <a:srgbClr val="000000"/>
              </a:solidFill>
              <a:ln w="12700">
                <a:solidFill>
                  <a:srgbClr val="000000"/>
                </a:solidFill>
                <a:prstDash val="solid"/>
              </a:ln>
            </c:spPr>
            <c:extLst>
              <c:ext xmlns:c16="http://schemas.microsoft.com/office/drawing/2014/chart" uri="{C3380CC4-5D6E-409C-BE32-E72D297353CC}">
                <c16:uniqueId val="{00000003-E147-4CA5-AA75-D2515639649C}"/>
              </c:ext>
            </c:extLst>
          </c:dPt>
          <c:dPt>
            <c:idx val="20"/>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5-E147-4CA5-AA75-D2515639649C}"/>
              </c:ext>
            </c:extLst>
          </c:dPt>
          <c:dPt>
            <c:idx val="23"/>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7-E147-4CA5-AA75-D2515639649C}"/>
              </c:ext>
            </c:extLst>
          </c:dPt>
          <c:dPt>
            <c:idx val="25"/>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9-E147-4CA5-AA75-D2515639649C}"/>
              </c:ext>
            </c:extLst>
          </c:dPt>
          <c:dPt>
            <c:idx val="26"/>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B-E147-4CA5-AA75-D2515639649C}"/>
              </c:ext>
            </c:extLst>
          </c:dPt>
          <c:dPt>
            <c:idx val="27"/>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D-E147-4CA5-AA75-D2515639649C}"/>
              </c:ext>
            </c:extLst>
          </c:dPt>
          <c:dPt>
            <c:idx val="29"/>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F-E147-4CA5-AA75-D2515639649C}"/>
              </c:ext>
            </c:extLst>
          </c:dPt>
          <c:dPt>
            <c:idx val="30"/>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11-E147-4CA5-AA75-D2515639649C}"/>
              </c:ext>
            </c:extLst>
          </c:dPt>
          <c:dLbls>
            <c:dLbl>
              <c:idx val="5"/>
              <c:spPr>
                <a:noFill/>
                <a:ln w="25400">
                  <a:noFill/>
                </a:ln>
              </c:spPr>
              <c:txPr>
                <a:bodyPr/>
                <a:lstStyle/>
                <a:p>
                  <a:pPr>
                    <a:defRPr sz="9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147-4CA5-AA75-D2515639649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'30.T+FperStudComp'!$I$45:$I$75</c:f>
              <c:strCache>
                <c:ptCount val="31"/>
                <c:pt idx="0">
                  <c:v>Presbyterian </c:v>
                </c:pt>
                <c:pt idx="1">
                  <c:v>Millsaps </c:v>
                </c:pt>
                <c:pt idx="2">
                  <c:v>Birm Southern </c:v>
                </c:pt>
                <c:pt idx="3">
                  <c:v>Westminster </c:v>
                </c:pt>
                <c:pt idx="4">
                  <c:v>CENTRE</c:v>
                </c:pt>
                <c:pt idx="5">
                  <c:v>Juniata </c:v>
                </c:pt>
                <c:pt idx="6">
                  <c:v>Wittenberg </c:v>
                </c:pt>
                <c:pt idx="7">
                  <c:v>Lycoming </c:v>
                </c:pt>
                <c:pt idx="8">
                  <c:v>Knox </c:v>
                </c:pt>
                <c:pt idx="9">
                  <c:v>Augustana </c:v>
                </c:pt>
                <c:pt idx="10">
                  <c:v>Leb Valley </c:v>
                </c:pt>
                <c:pt idx="11">
                  <c:v>Elizabethtown </c:v>
                </c:pt>
                <c:pt idx="12">
                  <c:v>Allegheny </c:v>
                </c:pt>
                <c:pt idx="13">
                  <c:v>Wash &amp; Jeff</c:v>
                </c:pt>
                <c:pt idx="14">
                  <c:v>Susquehanna </c:v>
                </c:pt>
                <c:pt idx="15">
                  <c:v>Moravian</c:v>
                </c:pt>
                <c:pt idx="16">
                  <c:v>Ursinus </c:v>
                </c:pt>
                <c:pt idx="17">
                  <c:v>Wofford </c:v>
                </c:pt>
                <c:pt idx="18">
                  <c:v>C of Wooster</c:v>
                </c:pt>
                <c:pt idx="19">
                  <c:v>Washington </c:v>
                </c:pt>
                <c:pt idx="20">
                  <c:v>WHITMAN</c:v>
                </c:pt>
                <c:pt idx="21">
                  <c:v>McDaniel </c:v>
                </c:pt>
                <c:pt idx="22">
                  <c:v>St. Lawrence </c:v>
                </c:pt>
                <c:pt idx="23">
                  <c:v>UNION</c:v>
                </c:pt>
                <c:pt idx="24">
                  <c:v>Muhlenberg </c:v>
                </c:pt>
                <c:pt idx="25">
                  <c:v>GETTYSBURG</c:v>
                </c:pt>
                <c:pt idx="26">
                  <c:v>SEWANEE</c:v>
                </c:pt>
                <c:pt idx="27">
                  <c:v>DICKINSON</c:v>
                </c:pt>
                <c:pt idx="28">
                  <c:v>Drew </c:v>
                </c:pt>
                <c:pt idx="29">
                  <c:v>F &amp; M *</c:v>
                </c:pt>
                <c:pt idx="30">
                  <c:v>KENYON</c:v>
                </c:pt>
              </c:strCache>
            </c:strRef>
          </c:cat>
          <c:val>
            <c:numRef>
              <c:f>'30.T+FperStudComp'!$J$45:$J$75</c:f>
              <c:numCache>
                <c:formatCode>"$"#,##0</c:formatCode>
                <c:ptCount val="31"/>
                <c:pt idx="0">
                  <c:v>9537.7358653550455</c:v>
                </c:pt>
                <c:pt idx="1">
                  <c:v>9853.8302557639217</c:v>
                </c:pt>
                <c:pt idx="2">
                  <c:v>10246.489363208304</c:v>
                </c:pt>
                <c:pt idx="3">
                  <c:v>10614.232966136271</c:v>
                </c:pt>
                <c:pt idx="4">
                  <c:v>12383.846706047398</c:v>
                </c:pt>
                <c:pt idx="5">
                  <c:v>12396</c:v>
                </c:pt>
                <c:pt idx="6">
                  <c:v>12678.24274509576</c:v>
                </c:pt>
                <c:pt idx="7">
                  <c:v>12944.648860470928</c:v>
                </c:pt>
                <c:pt idx="8">
                  <c:v>13440.845802537677</c:v>
                </c:pt>
                <c:pt idx="9">
                  <c:v>13844.615322391322</c:v>
                </c:pt>
                <c:pt idx="10">
                  <c:v>13887.073466257101</c:v>
                </c:pt>
                <c:pt idx="11">
                  <c:v>14334.065475949737</c:v>
                </c:pt>
                <c:pt idx="12">
                  <c:v>14566.112153182403</c:v>
                </c:pt>
                <c:pt idx="13">
                  <c:v>14863.967871151852</c:v>
                </c:pt>
                <c:pt idx="14">
                  <c:v>15001.962632833374</c:v>
                </c:pt>
                <c:pt idx="15">
                  <c:v>15298.706758979646</c:v>
                </c:pt>
                <c:pt idx="16">
                  <c:v>15469.603323046755</c:v>
                </c:pt>
                <c:pt idx="17">
                  <c:v>16324.583229552636</c:v>
                </c:pt>
                <c:pt idx="18">
                  <c:v>16637.572547598473</c:v>
                </c:pt>
                <c:pt idx="19">
                  <c:v>16993.568659852474</c:v>
                </c:pt>
                <c:pt idx="20">
                  <c:v>17053.545396393107</c:v>
                </c:pt>
                <c:pt idx="21">
                  <c:v>17360.943063573824</c:v>
                </c:pt>
                <c:pt idx="22">
                  <c:v>18376.71464860288</c:v>
                </c:pt>
                <c:pt idx="23">
                  <c:v>18894.799083779282</c:v>
                </c:pt>
                <c:pt idx="24">
                  <c:v>19176.038082506326</c:v>
                </c:pt>
                <c:pt idx="25">
                  <c:v>20700.574290475954</c:v>
                </c:pt>
                <c:pt idx="26">
                  <c:v>20814.740434028106</c:v>
                </c:pt>
                <c:pt idx="27">
                  <c:v>21039.527927165011</c:v>
                </c:pt>
                <c:pt idx="28">
                  <c:v>22114.186459238001</c:v>
                </c:pt>
                <c:pt idx="29">
                  <c:v>22630.061763002526</c:v>
                </c:pt>
                <c:pt idx="30">
                  <c:v>23034.320384960636</c:v>
                </c:pt>
              </c:numCache>
            </c:numRef>
          </c:val>
          <c:extLst>
            <c:ext xmlns:c16="http://schemas.microsoft.com/office/drawing/2014/chart" uri="{C3380CC4-5D6E-409C-BE32-E72D297353CC}">
              <c16:uniqueId val="{00000012-E147-4CA5-AA75-D2515639649C}"/>
            </c:ext>
          </c:extLst>
        </c:ser>
        <c:dLbls>
          <c:showLegendKey val="0"/>
          <c:showVal val="0"/>
          <c:showCatName val="0"/>
          <c:showSerName val="0"/>
          <c:showPercent val="0"/>
          <c:showBubbleSize val="0"/>
        </c:dLbls>
        <c:gapWidth val="150"/>
        <c:axId val="179126656"/>
        <c:axId val="179128192"/>
      </c:barChart>
      <c:catAx>
        <c:axId val="1791266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79128192"/>
        <c:crosses val="autoZero"/>
        <c:auto val="1"/>
        <c:lblAlgn val="ctr"/>
        <c:lblOffset val="100"/>
        <c:tickLblSkip val="2"/>
        <c:tickMarkSkip val="1"/>
        <c:noMultiLvlLbl val="0"/>
      </c:catAx>
      <c:valAx>
        <c:axId val="179128192"/>
        <c:scaling>
          <c:orientation val="minMax"/>
        </c:scaling>
        <c:delete val="0"/>
        <c:axPos val="l"/>
        <c:majorGridlines>
          <c:spPr>
            <a:ln w="3175">
              <a:solidFill>
                <a:srgbClr val="000000"/>
              </a:solidFill>
              <a:prstDash val="solid"/>
            </a:ln>
          </c:spPr>
        </c:majorGridlines>
        <c:numFmt formatCode="&quot;$&quot;#,##0"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000000"/>
                </a:solidFill>
                <a:latin typeface="Arial"/>
                <a:ea typeface="Arial"/>
                <a:cs typeface="Arial"/>
              </a:defRPr>
            </a:pPr>
            <a:endParaRPr lang="en-US"/>
          </a:p>
        </c:txPr>
        <c:crossAx val="17912665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1" u="none" strike="noStrike" baseline="0">
                <a:solidFill>
                  <a:srgbClr val="000000"/>
                </a:solidFill>
                <a:latin typeface="Times New Roman"/>
                <a:ea typeface="Times New Roman"/>
                <a:cs typeface="Times New Roman"/>
              </a:defRPr>
            </a:pPr>
            <a:r>
              <a:t>Net Tuition &amp; Fees Per Full-Time Equivalent Student</a:t>
            </a:r>
          </a:p>
        </c:rich>
      </c:tx>
      <c:layout>
        <c:manualLayout>
          <c:xMode val="edge"/>
          <c:yMode val="edge"/>
          <c:x val="0.18353344768439109"/>
          <c:y val="3.1914893617021274E-2"/>
        </c:manualLayout>
      </c:layout>
      <c:overlay val="0"/>
      <c:spPr>
        <a:noFill/>
        <a:ln w="25400">
          <a:noFill/>
        </a:ln>
      </c:spPr>
    </c:title>
    <c:autoTitleDeleted val="0"/>
    <c:plotArea>
      <c:layout>
        <c:manualLayout>
          <c:layoutTarget val="inner"/>
          <c:xMode val="edge"/>
          <c:yMode val="edge"/>
          <c:x val="0.12349924580165714"/>
          <c:y val="0.14095762985895666"/>
          <c:w val="0.85248784949199441"/>
          <c:h val="0.73936266227905567"/>
        </c:manualLayout>
      </c:layout>
      <c:barChart>
        <c:barDir val="col"/>
        <c:grouping val="clustered"/>
        <c:varyColors val="0"/>
        <c:ser>
          <c:idx val="0"/>
          <c:order val="0"/>
          <c:tx>
            <c:strRef>
              <c:f>'31.T+FperStudHist'!$E$5</c:f>
              <c:strCache>
                <c:ptCount val="1"/>
                <c:pt idx="0">
                  <c:v>Equivalent Student</c:v>
                </c:pt>
              </c:strCache>
            </c:strRef>
          </c:tx>
          <c:spPr>
            <a:solidFill>
              <a:srgbClr val="969696"/>
            </a:solidFill>
            <a:ln w="12700">
              <a:solidFill>
                <a:srgbClr val="000000"/>
              </a:solidFill>
              <a:prstDash val="solid"/>
            </a:ln>
          </c:spPr>
          <c:invertIfNegative val="0"/>
          <c:dLbls>
            <c:dLbl>
              <c:idx val="0"/>
              <c:layout>
                <c:manualLayout>
                  <c:x val="4.0193582384627701E-3"/>
                  <c:y val="8.64393403975645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52-4E53-992C-D01D6C2E1610}"/>
                </c:ext>
              </c:extLst>
            </c:dLbl>
            <c:dLbl>
              <c:idx val="2"/>
              <c:layout>
                <c:manualLayout>
                  <c:x val="4.3625172130134218E-3"/>
                  <c:y val="7.616892271873195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52-4E53-992C-D01D6C2E1610}"/>
                </c:ext>
              </c:extLst>
            </c:dLbl>
            <c:dLbl>
              <c:idx val="3"/>
              <c:layout>
                <c:manualLayout>
                  <c:x val="3.6763730086853946E-3"/>
                  <c:y val="7.800584768173955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D52-4E53-992C-D01D6C2E1610}"/>
                </c:ext>
              </c:extLst>
            </c:dLbl>
            <c:dLbl>
              <c:idx val="4"/>
              <c:layout>
                <c:manualLayout>
                  <c:x val="2.9902288043573669E-3"/>
                  <c:y val="3.645726016689251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D52-4E53-992C-D01D6C2E1610}"/>
                </c:ext>
              </c:extLst>
            </c:dLbl>
            <c:spPr>
              <a:noFill/>
              <a:ln w="25400">
                <a:noFill/>
              </a:ln>
            </c:spPr>
            <c:txPr>
              <a:bodyPr/>
              <a:lstStyle/>
              <a:p>
                <a:pPr>
                  <a:defRPr sz="925" b="1" i="0" u="none" strike="noStrike" baseline="0">
                    <a:solidFill>
                      <a:srgbClr val="000000"/>
                    </a:solidFill>
                    <a:latin typeface="Times New Roman"/>
                    <a:ea typeface="Times New Roman"/>
                    <a:cs typeface="Times New Roman"/>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'31.T+FperStudHist'!$B$14:$B$18</c:f>
              <c:strCache>
                <c:ptCount val="5"/>
                <c:pt idx="0">
                  <c:v>2001-02</c:v>
                </c:pt>
                <c:pt idx="1">
                  <c:v>2002-03</c:v>
                </c:pt>
                <c:pt idx="2">
                  <c:v>2003-04</c:v>
                </c:pt>
                <c:pt idx="3">
                  <c:v>2004-05</c:v>
                </c:pt>
                <c:pt idx="4">
                  <c:v>2005-06</c:v>
                </c:pt>
              </c:strCache>
            </c:strRef>
          </c:cat>
          <c:val>
            <c:numRef>
              <c:f>'31.T+FperStudHist'!$E$14:$E$18</c:f>
              <c:numCache>
                <c:formatCode>"$"#,##0</c:formatCode>
                <c:ptCount val="5"/>
                <c:pt idx="0">
                  <c:v>10794.791946308726</c:v>
                </c:pt>
                <c:pt idx="1">
                  <c:v>11013.642748091603</c:v>
                </c:pt>
                <c:pt idx="2">
                  <c:v>11853.0937662918</c:v>
                </c:pt>
                <c:pt idx="3">
                  <c:v>12396.387364570141</c:v>
                </c:pt>
                <c:pt idx="4">
                  <c:v>13702.361013370866</c:v>
                </c:pt>
              </c:numCache>
            </c:numRef>
          </c:val>
          <c:extLst>
            <c:ext xmlns:c16="http://schemas.microsoft.com/office/drawing/2014/chart" uri="{C3380CC4-5D6E-409C-BE32-E72D297353CC}">
              <c16:uniqueId val="{00000004-3D52-4E53-992C-D01D6C2E1610}"/>
            </c:ext>
          </c:extLst>
        </c:ser>
        <c:dLbls>
          <c:showLegendKey val="0"/>
          <c:showVal val="1"/>
          <c:showCatName val="0"/>
          <c:showSerName val="0"/>
          <c:showPercent val="0"/>
          <c:showBubbleSize val="0"/>
        </c:dLbls>
        <c:gapWidth val="150"/>
        <c:axId val="176489600"/>
        <c:axId val="178810880"/>
      </c:barChart>
      <c:catAx>
        <c:axId val="1764896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Times New Roman"/>
                <a:ea typeface="Times New Roman"/>
                <a:cs typeface="Times New Roman"/>
              </a:defRPr>
            </a:pPr>
            <a:endParaRPr lang="en-US"/>
          </a:p>
        </c:txPr>
        <c:crossAx val="178810880"/>
        <c:crosses val="autoZero"/>
        <c:auto val="1"/>
        <c:lblAlgn val="ctr"/>
        <c:lblOffset val="100"/>
        <c:tickLblSkip val="1"/>
        <c:tickMarkSkip val="1"/>
        <c:noMultiLvlLbl val="0"/>
      </c:catAx>
      <c:valAx>
        <c:axId val="178810880"/>
        <c:scaling>
          <c:orientation val="minMax"/>
          <c:max val="15000"/>
          <c:min val="0"/>
        </c:scaling>
        <c:delete val="0"/>
        <c:axPos val="l"/>
        <c:majorGridlines>
          <c:spPr>
            <a:ln w="3175">
              <a:solidFill>
                <a:srgbClr val="000000"/>
              </a:solidFill>
              <a:prstDash val="solid"/>
            </a:ln>
          </c:spPr>
        </c:majorGridlines>
        <c:numFmt formatCode="&quot;$&quot;#,##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Times New Roman"/>
                <a:ea typeface="Times New Roman"/>
                <a:cs typeface="Times New Roman"/>
              </a:defRPr>
            </a:pPr>
            <a:endParaRPr lang="en-US"/>
          </a:p>
        </c:txPr>
        <c:crossAx val="176489600"/>
        <c:crosses val="autoZero"/>
        <c:crossBetween val="between"/>
        <c:majorUnit val="3000"/>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25" b="1" i="0" u="none" strike="noStrike" baseline="0">
          <a:solidFill>
            <a:srgbClr val="000000"/>
          </a:solidFill>
          <a:latin typeface="Times New Roman"/>
          <a:ea typeface="Times New Roman"/>
          <a:cs typeface="Times New Roman"/>
        </a:defRPr>
      </a:pPr>
      <a:endParaRPr lang="en-US"/>
    </a:p>
  </c:txPr>
  <c:printSettings>
    <c:headerFooter alignWithMargins="0"/>
    <c:pageMargins b="1" l="0.75" r="0.75" t="1" header="0.5" footer="0.5"/>
    <c:pageSetup orientation="landscape" horizontalDpi="-3"/>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1" u="none" strike="noStrike" baseline="0">
                <a:solidFill>
                  <a:srgbClr val="000000"/>
                </a:solidFill>
                <a:latin typeface="Arial"/>
                <a:ea typeface="Arial"/>
                <a:cs typeface="Arial"/>
              </a:defRPr>
            </a:pPr>
            <a:r>
              <a:t>Tuition &amp; Fees as a % of Total Net Revenue</a:t>
            </a:r>
          </a:p>
        </c:rich>
      </c:tx>
      <c:layout>
        <c:manualLayout>
          <c:xMode val="edge"/>
          <c:yMode val="edge"/>
          <c:x val="0.26788432267884321"/>
          <c:y val="3.3240997229916899E-2"/>
        </c:manualLayout>
      </c:layout>
      <c:overlay val="0"/>
      <c:spPr>
        <a:noFill/>
        <a:ln w="25400">
          <a:noFill/>
        </a:ln>
      </c:spPr>
    </c:title>
    <c:autoTitleDeleted val="0"/>
    <c:plotArea>
      <c:layout>
        <c:manualLayout>
          <c:layoutTarget val="inner"/>
          <c:xMode val="edge"/>
          <c:yMode val="edge"/>
          <c:x val="6.2404963382567812E-2"/>
          <c:y val="0.12465390821652665"/>
          <c:w val="0.92998616162802272"/>
          <c:h val="0.63989006217817013"/>
        </c:manualLayout>
      </c:layout>
      <c:barChart>
        <c:barDir val="col"/>
        <c:grouping val="clustered"/>
        <c:varyColors val="0"/>
        <c:ser>
          <c:idx val="0"/>
          <c:order val="0"/>
          <c:tx>
            <c:strRef>
              <c:f>'32.RevComponentsComp'!$Q$54</c:f>
              <c:strCache>
                <c:ptCount val="1"/>
                <c:pt idx="0">
                  <c:v>T&amp;F</c:v>
                </c:pt>
              </c:strCache>
            </c:strRef>
          </c:tx>
          <c:spPr>
            <a:solidFill>
              <a:srgbClr val="969696"/>
            </a:solidFill>
            <a:ln w="12700">
              <a:solidFill>
                <a:srgbClr val="000000"/>
              </a:solidFill>
              <a:prstDash val="solid"/>
            </a:ln>
          </c:spPr>
          <c:invertIfNegative val="0"/>
          <c:dPt>
            <c:idx val="1"/>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1-32BA-441E-AA42-581DD9EAB96F}"/>
              </c:ext>
            </c:extLst>
          </c:dPt>
          <c:dPt>
            <c:idx val="5"/>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3-32BA-441E-AA42-581DD9EAB96F}"/>
              </c:ext>
            </c:extLst>
          </c:dPt>
          <c:dPt>
            <c:idx val="10"/>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5-32BA-441E-AA42-581DD9EAB96F}"/>
              </c:ext>
            </c:extLst>
          </c:dPt>
          <c:dPt>
            <c:idx val="12"/>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7-32BA-441E-AA42-581DD9EAB96F}"/>
              </c:ext>
            </c:extLst>
          </c:dPt>
          <c:dPt>
            <c:idx val="17"/>
            <c:invertIfNegative val="0"/>
            <c:bubble3D val="0"/>
            <c:spPr>
              <a:solidFill>
                <a:srgbClr val="000000"/>
              </a:solidFill>
              <a:ln w="12700">
                <a:solidFill>
                  <a:srgbClr val="000000"/>
                </a:solidFill>
                <a:prstDash val="solid"/>
              </a:ln>
            </c:spPr>
            <c:extLst>
              <c:ext xmlns:c16="http://schemas.microsoft.com/office/drawing/2014/chart" uri="{C3380CC4-5D6E-409C-BE32-E72D297353CC}">
                <c16:uniqueId val="{00000009-32BA-441E-AA42-581DD9EAB96F}"/>
              </c:ext>
            </c:extLst>
          </c:dPt>
          <c:dPt>
            <c:idx val="20"/>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B-32BA-441E-AA42-581DD9EAB96F}"/>
              </c:ext>
            </c:extLst>
          </c:dPt>
          <c:dPt>
            <c:idx val="25"/>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D-32BA-441E-AA42-581DD9EAB96F}"/>
              </c:ext>
            </c:extLst>
          </c:dPt>
          <c:dPt>
            <c:idx val="26"/>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F-32BA-441E-AA42-581DD9EAB96F}"/>
              </c:ext>
            </c:extLst>
          </c:dPt>
          <c:dPt>
            <c:idx val="27"/>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11-32BA-441E-AA42-581DD9EAB96F}"/>
              </c:ext>
            </c:extLst>
          </c:dPt>
          <c:dLbls>
            <c:dLbl>
              <c:idx val="17"/>
              <c:layout>
                <c:manualLayout>
                  <c:x val="-1.7983125281239819E-3"/>
                  <c:y val="1.6023445455170808E-2"/>
                </c:manualLayout>
              </c:layout>
              <c:spPr>
                <a:noFill/>
                <a:ln w="25400">
                  <a:noFill/>
                </a:ln>
              </c:spPr>
              <c:txPr>
                <a:bodyPr/>
                <a:lstStyle/>
                <a:p>
                  <a:pPr>
                    <a:defRPr sz="875" b="1"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2BA-441E-AA42-581DD9EAB96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'32.RevComponentsComp'!$P$55:$P$85</c:f>
              <c:strCache>
                <c:ptCount val="31"/>
                <c:pt idx="0">
                  <c:v>Muhlenberg </c:v>
                </c:pt>
                <c:pt idx="1">
                  <c:v>WHITMAN</c:v>
                </c:pt>
                <c:pt idx="2">
                  <c:v>Moravian</c:v>
                </c:pt>
                <c:pt idx="3">
                  <c:v>Lycoming </c:v>
                </c:pt>
                <c:pt idx="4">
                  <c:v>Susquehanna </c:v>
                </c:pt>
                <c:pt idx="5">
                  <c:v>KENYON</c:v>
                </c:pt>
                <c:pt idx="6">
                  <c:v>Leb Valley </c:v>
                </c:pt>
                <c:pt idx="7">
                  <c:v>Elizabethtown </c:v>
                </c:pt>
                <c:pt idx="8">
                  <c:v>Wash &amp; Jeff</c:v>
                </c:pt>
                <c:pt idx="9">
                  <c:v>Wittenberg </c:v>
                </c:pt>
                <c:pt idx="10">
                  <c:v>GETTYSBURG</c:v>
                </c:pt>
                <c:pt idx="11">
                  <c:v>Allegheny </c:v>
                </c:pt>
                <c:pt idx="12">
                  <c:v>F &amp; M *</c:v>
                </c:pt>
                <c:pt idx="13">
                  <c:v>Drew </c:v>
                </c:pt>
                <c:pt idx="14">
                  <c:v>Augustana </c:v>
                </c:pt>
                <c:pt idx="15">
                  <c:v>McDaniel </c:v>
                </c:pt>
                <c:pt idx="16">
                  <c:v>Ursinus </c:v>
                </c:pt>
                <c:pt idx="17">
                  <c:v>Juniata </c:v>
                </c:pt>
                <c:pt idx="18">
                  <c:v>Knox </c:v>
                </c:pt>
                <c:pt idx="19">
                  <c:v>Washington </c:v>
                </c:pt>
                <c:pt idx="20">
                  <c:v>UNION</c:v>
                </c:pt>
                <c:pt idx="21">
                  <c:v>Westminster </c:v>
                </c:pt>
                <c:pt idx="22">
                  <c:v>C of Wooster</c:v>
                </c:pt>
                <c:pt idx="23">
                  <c:v>Wofford </c:v>
                </c:pt>
                <c:pt idx="24">
                  <c:v>St. Lawrence </c:v>
                </c:pt>
                <c:pt idx="25">
                  <c:v>SEWANEE</c:v>
                </c:pt>
                <c:pt idx="26">
                  <c:v>CENTRE</c:v>
                </c:pt>
                <c:pt idx="27">
                  <c:v>DICKINSON</c:v>
                </c:pt>
                <c:pt idx="28">
                  <c:v>Birm Southern </c:v>
                </c:pt>
                <c:pt idx="29">
                  <c:v>Presbyterian </c:v>
                </c:pt>
                <c:pt idx="30">
                  <c:v>Millsaps </c:v>
                </c:pt>
              </c:strCache>
            </c:strRef>
          </c:cat>
          <c:val>
            <c:numRef>
              <c:f>'32.RevComponentsComp'!$Q$55:$Q$85</c:f>
              <c:numCache>
                <c:formatCode>0%</c:formatCode>
                <c:ptCount val="31"/>
                <c:pt idx="0">
                  <c:v>0.66235793676514376</c:v>
                </c:pt>
                <c:pt idx="1">
                  <c:v>0.61272774449963729</c:v>
                </c:pt>
                <c:pt idx="2">
                  <c:v>0.59863560567469298</c:v>
                </c:pt>
                <c:pt idx="3">
                  <c:v>0.59728673905042795</c:v>
                </c:pt>
                <c:pt idx="4">
                  <c:v>0.59429865263556869</c:v>
                </c:pt>
                <c:pt idx="5">
                  <c:v>0.58638486632452103</c:v>
                </c:pt>
                <c:pt idx="6">
                  <c:v>0.5829543124029094</c:v>
                </c:pt>
                <c:pt idx="7">
                  <c:v>0.56895447901586493</c:v>
                </c:pt>
                <c:pt idx="8">
                  <c:v>0.56790777322092212</c:v>
                </c:pt>
                <c:pt idx="9">
                  <c:v>0.56751809045865564</c:v>
                </c:pt>
                <c:pt idx="10">
                  <c:v>0.56740568853427487</c:v>
                </c:pt>
                <c:pt idx="11">
                  <c:v>0.56272391934808819</c:v>
                </c:pt>
                <c:pt idx="12">
                  <c:v>0.5596460766251854</c:v>
                </c:pt>
                <c:pt idx="13">
                  <c:v>0.5580630816631198</c:v>
                </c:pt>
                <c:pt idx="14">
                  <c:v>0.55675723792462295</c:v>
                </c:pt>
                <c:pt idx="15">
                  <c:v>0.55452720337281669</c:v>
                </c:pt>
                <c:pt idx="16">
                  <c:v>0.54436373734910903</c:v>
                </c:pt>
                <c:pt idx="17">
                  <c:v>0.53909138195106554</c:v>
                </c:pt>
                <c:pt idx="18">
                  <c:v>0.53012786138690315</c:v>
                </c:pt>
                <c:pt idx="19">
                  <c:v>0.51381109173139039</c:v>
                </c:pt>
                <c:pt idx="20">
                  <c:v>0.50638264652246767</c:v>
                </c:pt>
                <c:pt idx="21">
                  <c:v>0.50567695953376868</c:v>
                </c:pt>
                <c:pt idx="22">
                  <c:v>0.48023247243754896</c:v>
                </c:pt>
                <c:pt idx="23">
                  <c:v>0.47918223115172265</c:v>
                </c:pt>
                <c:pt idx="24">
                  <c:v>0.467260969308678</c:v>
                </c:pt>
                <c:pt idx="25">
                  <c:v>0.4587978994398843</c:v>
                </c:pt>
                <c:pt idx="26">
                  <c:v>0.44017282937152064</c:v>
                </c:pt>
                <c:pt idx="27">
                  <c:v>0.43580005343485628</c:v>
                </c:pt>
                <c:pt idx="28">
                  <c:v>0.42876367840721508</c:v>
                </c:pt>
                <c:pt idx="29">
                  <c:v>0.38062564420773221</c:v>
                </c:pt>
                <c:pt idx="30">
                  <c:v>0.38059479540678381</c:v>
                </c:pt>
              </c:numCache>
            </c:numRef>
          </c:val>
          <c:extLst>
            <c:ext xmlns:c16="http://schemas.microsoft.com/office/drawing/2014/chart" uri="{C3380CC4-5D6E-409C-BE32-E72D297353CC}">
              <c16:uniqueId val="{00000012-32BA-441E-AA42-581DD9EAB96F}"/>
            </c:ext>
          </c:extLst>
        </c:ser>
        <c:dLbls>
          <c:showLegendKey val="0"/>
          <c:showVal val="0"/>
          <c:showCatName val="0"/>
          <c:showSerName val="0"/>
          <c:showPercent val="0"/>
          <c:showBubbleSize val="0"/>
        </c:dLbls>
        <c:gapWidth val="150"/>
        <c:axId val="178882816"/>
        <c:axId val="178888704"/>
      </c:barChart>
      <c:catAx>
        <c:axId val="178882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50" b="0" i="0" u="none" strike="noStrike" baseline="0">
                <a:solidFill>
                  <a:srgbClr val="000000"/>
                </a:solidFill>
                <a:latin typeface="Arial"/>
                <a:ea typeface="Arial"/>
                <a:cs typeface="Arial"/>
              </a:defRPr>
            </a:pPr>
            <a:endParaRPr lang="en-US"/>
          </a:p>
        </c:txPr>
        <c:crossAx val="178888704"/>
        <c:crosses val="autoZero"/>
        <c:auto val="1"/>
        <c:lblAlgn val="ctr"/>
        <c:lblOffset val="100"/>
        <c:tickLblSkip val="2"/>
        <c:tickMarkSkip val="1"/>
        <c:noMultiLvlLbl val="0"/>
      </c:catAx>
      <c:valAx>
        <c:axId val="17888870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75" b="1" i="0" u="none" strike="noStrike" baseline="0">
                <a:solidFill>
                  <a:srgbClr val="000000"/>
                </a:solidFill>
                <a:latin typeface="Arial"/>
                <a:ea typeface="Arial"/>
                <a:cs typeface="Arial"/>
              </a:defRPr>
            </a:pPr>
            <a:endParaRPr lang="en-US"/>
          </a:p>
        </c:txPr>
        <c:crossAx val="17888281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1" u="none" strike="noStrike" baseline="0">
                <a:solidFill>
                  <a:srgbClr val="000000"/>
                </a:solidFill>
                <a:latin typeface="Arial"/>
                <a:ea typeface="Arial"/>
                <a:cs typeface="Arial"/>
              </a:defRPr>
            </a:pPr>
            <a:r>
              <a:t>Gifts, Grants &amp; Contracts as % of Total Net Revenue</a:t>
            </a:r>
          </a:p>
        </c:rich>
      </c:tx>
      <c:layout>
        <c:manualLayout>
          <c:xMode val="edge"/>
          <c:yMode val="edge"/>
          <c:x val="0.21798780487804878"/>
          <c:y val="3.4090909090909088E-2"/>
        </c:manualLayout>
      </c:layout>
      <c:overlay val="0"/>
      <c:spPr>
        <a:noFill/>
        <a:ln w="25400">
          <a:noFill/>
        </a:ln>
      </c:spPr>
    </c:title>
    <c:autoTitleDeleted val="0"/>
    <c:plotArea>
      <c:layout>
        <c:manualLayout>
          <c:layoutTarget val="inner"/>
          <c:xMode val="edge"/>
          <c:yMode val="edge"/>
          <c:x val="6.25E-2"/>
          <c:y val="0.11363652126870072"/>
          <c:w val="0.93140243902439024"/>
          <c:h val="0.6164781278827014"/>
        </c:manualLayout>
      </c:layout>
      <c:barChart>
        <c:barDir val="col"/>
        <c:grouping val="clustered"/>
        <c:varyColors val="0"/>
        <c:ser>
          <c:idx val="0"/>
          <c:order val="0"/>
          <c:tx>
            <c:strRef>
              <c:f>'32.RevComponentsComp'!$T$54</c:f>
              <c:strCache>
                <c:ptCount val="1"/>
                <c:pt idx="0">
                  <c:v>All Grants</c:v>
                </c:pt>
              </c:strCache>
            </c:strRef>
          </c:tx>
          <c:spPr>
            <a:solidFill>
              <a:srgbClr val="969696"/>
            </a:solidFill>
            <a:ln w="12700">
              <a:solidFill>
                <a:srgbClr val="000000"/>
              </a:solidFill>
              <a:prstDash val="solid"/>
            </a:ln>
          </c:spPr>
          <c:invertIfNegative val="0"/>
          <c:dPt>
            <c:idx val="5"/>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1-8683-4A9A-A841-25A3FF560A97}"/>
              </c:ext>
            </c:extLst>
          </c:dPt>
          <c:dPt>
            <c:idx val="9"/>
            <c:invertIfNegative val="0"/>
            <c:bubble3D val="0"/>
            <c:spPr>
              <a:solidFill>
                <a:srgbClr val="000000"/>
              </a:solidFill>
              <a:ln w="12700">
                <a:solidFill>
                  <a:srgbClr val="000000"/>
                </a:solidFill>
                <a:prstDash val="solid"/>
              </a:ln>
            </c:spPr>
            <c:extLst>
              <c:ext xmlns:c16="http://schemas.microsoft.com/office/drawing/2014/chart" uri="{C3380CC4-5D6E-409C-BE32-E72D297353CC}">
                <c16:uniqueId val="{00000003-8683-4A9A-A841-25A3FF560A97}"/>
              </c:ext>
            </c:extLst>
          </c:dPt>
          <c:dPt>
            <c:idx val="10"/>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5-8683-4A9A-A841-25A3FF560A97}"/>
              </c:ext>
            </c:extLst>
          </c:dPt>
          <c:dPt>
            <c:idx val="18"/>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7-8683-4A9A-A841-25A3FF560A97}"/>
              </c:ext>
            </c:extLst>
          </c:dPt>
          <c:dPt>
            <c:idx val="19"/>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9-8683-4A9A-A841-25A3FF560A97}"/>
              </c:ext>
            </c:extLst>
          </c:dPt>
          <c:dPt>
            <c:idx val="21"/>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B-8683-4A9A-A841-25A3FF560A97}"/>
              </c:ext>
            </c:extLst>
          </c:dPt>
          <c:dPt>
            <c:idx val="23"/>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D-8683-4A9A-A841-25A3FF560A97}"/>
              </c:ext>
            </c:extLst>
          </c:dPt>
          <c:dPt>
            <c:idx val="24"/>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F-8683-4A9A-A841-25A3FF560A97}"/>
              </c:ext>
            </c:extLst>
          </c:dPt>
          <c:dPt>
            <c:idx val="29"/>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11-8683-4A9A-A841-25A3FF560A97}"/>
              </c:ext>
            </c:extLst>
          </c:dPt>
          <c:dLbls>
            <c:dLbl>
              <c:idx val="9"/>
              <c:spPr>
                <a:noFill/>
                <a:ln w="25400">
                  <a:noFill/>
                </a:ln>
              </c:spPr>
              <c:txPr>
                <a:bodyPr/>
                <a:lstStyle/>
                <a:p>
                  <a:pPr>
                    <a:defRPr sz="9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683-4A9A-A841-25A3FF560A9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'32.RevComponentsComp'!$S$55:$S$85</c:f>
              <c:strCache>
                <c:ptCount val="31"/>
                <c:pt idx="0">
                  <c:v>Muhlenberg </c:v>
                </c:pt>
                <c:pt idx="1">
                  <c:v>Lycoming </c:v>
                </c:pt>
                <c:pt idx="2">
                  <c:v>Moravian</c:v>
                </c:pt>
                <c:pt idx="3">
                  <c:v>Elizabethtown </c:v>
                </c:pt>
                <c:pt idx="4">
                  <c:v>Leb Valley </c:v>
                </c:pt>
                <c:pt idx="5">
                  <c:v>GETTYSBURG</c:v>
                </c:pt>
                <c:pt idx="6">
                  <c:v>Drew </c:v>
                </c:pt>
                <c:pt idx="7">
                  <c:v>Wash &amp; Jeff</c:v>
                </c:pt>
                <c:pt idx="8">
                  <c:v>Ursinus </c:v>
                </c:pt>
                <c:pt idx="9">
                  <c:v>Juniata </c:v>
                </c:pt>
                <c:pt idx="10">
                  <c:v>KENYON</c:v>
                </c:pt>
                <c:pt idx="11">
                  <c:v>Susquehanna </c:v>
                </c:pt>
                <c:pt idx="12">
                  <c:v>Augustana </c:v>
                </c:pt>
                <c:pt idx="13">
                  <c:v>Wittenberg </c:v>
                </c:pt>
                <c:pt idx="14">
                  <c:v>Westminster </c:v>
                </c:pt>
                <c:pt idx="15">
                  <c:v>Allegheny </c:v>
                </c:pt>
                <c:pt idx="16">
                  <c:v>McDaniel </c:v>
                </c:pt>
                <c:pt idx="17">
                  <c:v>Knox </c:v>
                </c:pt>
                <c:pt idx="18">
                  <c:v>WHITMAN</c:v>
                </c:pt>
                <c:pt idx="19">
                  <c:v>UNION</c:v>
                </c:pt>
                <c:pt idx="20">
                  <c:v>C of Wooster</c:v>
                </c:pt>
                <c:pt idx="21">
                  <c:v>F &amp; M *</c:v>
                </c:pt>
                <c:pt idx="22">
                  <c:v>St. Lawrence </c:v>
                </c:pt>
                <c:pt idx="23">
                  <c:v>CENTRE</c:v>
                </c:pt>
                <c:pt idx="24">
                  <c:v>SEWANEE</c:v>
                </c:pt>
                <c:pt idx="25">
                  <c:v>Washington </c:v>
                </c:pt>
                <c:pt idx="26">
                  <c:v>Birm Southern </c:v>
                </c:pt>
                <c:pt idx="27">
                  <c:v>Presbyterian </c:v>
                </c:pt>
                <c:pt idx="28">
                  <c:v>Wofford </c:v>
                </c:pt>
                <c:pt idx="29">
                  <c:v>DICKINSON</c:v>
                </c:pt>
                <c:pt idx="30">
                  <c:v>Millsaps </c:v>
                </c:pt>
              </c:strCache>
            </c:strRef>
          </c:cat>
          <c:val>
            <c:numRef>
              <c:f>'32.RevComponentsComp'!$T$55:$T$85</c:f>
              <c:numCache>
                <c:formatCode>0%</c:formatCode>
                <c:ptCount val="31"/>
                <c:pt idx="0">
                  <c:v>0.10735739149604809</c:v>
                </c:pt>
                <c:pt idx="1">
                  <c:v>0.10738361300236282</c:v>
                </c:pt>
                <c:pt idx="2">
                  <c:v>0.14599953550693989</c:v>
                </c:pt>
                <c:pt idx="3">
                  <c:v>0.16185390417884735</c:v>
                </c:pt>
                <c:pt idx="4">
                  <c:v>0.16216676824155399</c:v>
                </c:pt>
                <c:pt idx="5">
                  <c:v>0.18872341456596206</c:v>
                </c:pt>
                <c:pt idx="6">
                  <c:v>0.19585172950481211</c:v>
                </c:pt>
                <c:pt idx="7">
                  <c:v>0.19614970854550637</c:v>
                </c:pt>
                <c:pt idx="8">
                  <c:v>0.19853430255582341</c:v>
                </c:pt>
                <c:pt idx="9">
                  <c:v>0.19917281430530778</c:v>
                </c:pt>
                <c:pt idx="10">
                  <c:v>0.20262734232379909</c:v>
                </c:pt>
                <c:pt idx="11">
                  <c:v>0.20362740132151749</c:v>
                </c:pt>
                <c:pt idx="12">
                  <c:v>0.20992413215533948</c:v>
                </c:pt>
                <c:pt idx="13">
                  <c:v>0.21516621106458925</c:v>
                </c:pt>
                <c:pt idx="14">
                  <c:v>0.22123312514003127</c:v>
                </c:pt>
                <c:pt idx="15">
                  <c:v>0.22678606544211782</c:v>
                </c:pt>
                <c:pt idx="16">
                  <c:v>0.23184099578397913</c:v>
                </c:pt>
                <c:pt idx="17">
                  <c:v>0.23705401713125537</c:v>
                </c:pt>
                <c:pt idx="18">
                  <c:v>0.2433527399374972</c:v>
                </c:pt>
                <c:pt idx="19">
                  <c:v>0.25502005066973726</c:v>
                </c:pt>
                <c:pt idx="20">
                  <c:v>0.26892613053924402</c:v>
                </c:pt>
                <c:pt idx="21">
                  <c:v>0.26961306793451884</c:v>
                </c:pt>
                <c:pt idx="22">
                  <c:v>0.27025576205910584</c:v>
                </c:pt>
                <c:pt idx="23">
                  <c:v>0.27189843676152325</c:v>
                </c:pt>
                <c:pt idx="24">
                  <c:v>0.27356212688966142</c:v>
                </c:pt>
                <c:pt idx="25">
                  <c:v>0.28053408111638173</c:v>
                </c:pt>
                <c:pt idx="26">
                  <c:v>0.30047676034950371</c:v>
                </c:pt>
                <c:pt idx="27">
                  <c:v>0.34957540031370116</c:v>
                </c:pt>
                <c:pt idx="28">
                  <c:v>0.35602466921889048</c:v>
                </c:pt>
                <c:pt idx="29">
                  <c:v>0.35937127140893649</c:v>
                </c:pt>
                <c:pt idx="30">
                  <c:v>0.37255532035220412</c:v>
                </c:pt>
              </c:numCache>
            </c:numRef>
          </c:val>
          <c:extLst>
            <c:ext xmlns:c16="http://schemas.microsoft.com/office/drawing/2014/chart" uri="{C3380CC4-5D6E-409C-BE32-E72D297353CC}">
              <c16:uniqueId val="{00000012-8683-4A9A-A841-25A3FF560A97}"/>
            </c:ext>
          </c:extLst>
        </c:ser>
        <c:dLbls>
          <c:showLegendKey val="0"/>
          <c:showVal val="0"/>
          <c:showCatName val="0"/>
          <c:showSerName val="0"/>
          <c:showPercent val="0"/>
          <c:showBubbleSize val="0"/>
        </c:dLbls>
        <c:gapWidth val="150"/>
        <c:axId val="178958720"/>
        <c:axId val="178960256"/>
      </c:barChart>
      <c:catAx>
        <c:axId val="17895872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50" b="0" i="0" u="none" strike="noStrike" baseline="0">
                <a:solidFill>
                  <a:srgbClr val="000000"/>
                </a:solidFill>
                <a:latin typeface="Arial"/>
                <a:ea typeface="Arial"/>
                <a:cs typeface="Arial"/>
              </a:defRPr>
            </a:pPr>
            <a:endParaRPr lang="en-US"/>
          </a:p>
        </c:txPr>
        <c:crossAx val="178960256"/>
        <c:crosses val="autoZero"/>
        <c:auto val="1"/>
        <c:lblAlgn val="ctr"/>
        <c:lblOffset val="100"/>
        <c:tickLblSkip val="2"/>
        <c:tickMarkSkip val="1"/>
        <c:noMultiLvlLbl val="0"/>
      </c:catAx>
      <c:valAx>
        <c:axId val="178960256"/>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75" b="1" i="0" u="none" strike="noStrike" baseline="0">
                <a:solidFill>
                  <a:srgbClr val="000000"/>
                </a:solidFill>
                <a:latin typeface="Arial"/>
                <a:ea typeface="Arial"/>
                <a:cs typeface="Arial"/>
              </a:defRPr>
            </a:pPr>
            <a:endParaRPr lang="en-US"/>
          </a:p>
        </c:txPr>
        <c:crossAx val="178958720"/>
        <c:crosses val="autoZero"/>
        <c:crossBetween val="between"/>
        <c:majorUnit val="0.1"/>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1" u="none" strike="noStrike" baseline="0">
                <a:solidFill>
                  <a:srgbClr val="000000"/>
                </a:solidFill>
                <a:latin typeface="Times New Roman"/>
                <a:ea typeface="Times New Roman"/>
                <a:cs typeface="Times New Roman"/>
              </a:defRPr>
            </a:pPr>
            <a:r>
              <a:t>Tuition &amp; Fees and Endowment as a Percentage of Total Current Fund Revenue</a:t>
            </a:r>
          </a:p>
        </c:rich>
      </c:tx>
      <c:layout>
        <c:manualLayout>
          <c:xMode val="edge"/>
          <c:yMode val="edge"/>
          <c:x val="0.13144758735440931"/>
          <c:y val="3.1914893617021274E-2"/>
        </c:manualLayout>
      </c:layout>
      <c:overlay val="0"/>
      <c:spPr>
        <a:noFill/>
        <a:ln w="25400">
          <a:noFill/>
        </a:ln>
      </c:spPr>
    </c:title>
    <c:autoTitleDeleted val="0"/>
    <c:plotArea>
      <c:layout>
        <c:manualLayout>
          <c:layoutTarget val="inner"/>
          <c:xMode val="edge"/>
          <c:yMode val="edge"/>
          <c:x val="9.3178112308028541E-2"/>
          <c:y val="0.14627678570269087"/>
          <c:w val="0.88352817206362777"/>
          <c:h val="0.65425616877930826"/>
        </c:manualLayout>
      </c:layout>
      <c:barChart>
        <c:barDir val="col"/>
        <c:grouping val="clustered"/>
        <c:varyColors val="0"/>
        <c:ser>
          <c:idx val="0"/>
          <c:order val="0"/>
          <c:tx>
            <c:strRef>
              <c:f>'33.RevenueComponentsHist'!$K$6</c:f>
              <c:strCache>
                <c:ptCount val="1"/>
                <c:pt idx="0">
                  <c:v>Net Tuition &amp; Fees</c:v>
                </c:pt>
              </c:strCache>
            </c:strRef>
          </c:tx>
          <c:spPr>
            <a:pattFill prst="dkDnDiag">
              <a:fgClr>
                <a:srgbClr val="000080"/>
              </a:fgClr>
              <a:bgClr>
                <a:srgbClr val="FFFFFF"/>
              </a:bgClr>
            </a:pattFill>
            <a:ln w="12700">
              <a:solidFill>
                <a:srgbClr val="000000"/>
              </a:solidFill>
              <a:prstDash val="solid"/>
            </a:ln>
          </c:spPr>
          <c:invertIfNegative val="0"/>
          <c:dLbls>
            <c:dLbl>
              <c:idx val="0"/>
              <c:layout>
                <c:manualLayout>
                  <c:x val="7.9036311242544535E-3"/>
                  <c:y val="-3.78846553024278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F4C-4BD8-8FDF-A52CAE3B2D4C}"/>
                </c:ext>
              </c:extLst>
            </c:dLbl>
            <c:dLbl>
              <c:idx val="1"/>
              <c:layout>
                <c:manualLayout>
                  <c:x val="7.0717159862245813E-3"/>
                  <c:y val="8.244021327549746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4C-4BD8-8FDF-A52CAE3B2D4C}"/>
                </c:ext>
              </c:extLst>
            </c:dLbl>
            <c:dLbl>
              <c:idx val="2"/>
              <c:layout>
                <c:manualLayout>
                  <c:x val="7.9036957108380834E-3"/>
                  <c:y val="-3.445307092027242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F4C-4BD8-8FDF-A52CAE3B2D4C}"/>
                </c:ext>
              </c:extLst>
            </c:dLbl>
            <c:dLbl>
              <c:idx val="3"/>
              <c:layout>
                <c:manualLayout>
                  <c:x val="1.0399395611112278E-2"/>
                  <c:y val="8.798497814399135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F4C-4BD8-8FDF-A52CAE3B2D4C}"/>
                </c:ext>
              </c:extLst>
            </c:dLbl>
            <c:dLbl>
              <c:idx val="4"/>
              <c:layout>
                <c:manualLayout>
                  <c:x val="7.9035856104389783E-3"/>
                  <c:y val="1.294598607579891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F4C-4BD8-8FDF-A52CAE3B2D4C}"/>
                </c:ext>
              </c:extLst>
            </c:dLbl>
            <c:dLbl>
              <c:idx val="5"/>
              <c:layout>
                <c:manualLayout>
                  <c:x val="8.7355653350524795E-3"/>
                  <c:y val="7.812797937082208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F4C-4BD8-8FDF-A52CAE3B2D4C}"/>
                </c:ext>
              </c:extLst>
            </c:dLbl>
            <c:dLbl>
              <c:idx val="6"/>
              <c:layout>
                <c:manualLayout>
                  <c:xMode val="edge"/>
                  <c:yMode val="edge"/>
                  <c:x val="0.76705553167859208"/>
                  <c:y val="0.1888300324525645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F4C-4BD8-8FDF-A52CAE3B2D4C}"/>
                </c:ext>
              </c:extLst>
            </c:dLbl>
            <c:spPr>
              <a:noFill/>
              <a:ln w="25400">
                <a:noFill/>
              </a:ln>
            </c:spPr>
            <c:txPr>
              <a:bodyPr/>
              <a:lstStyle/>
              <a:p>
                <a:pPr>
                  <a:defRPr sz="925" b="1" i="0" u="none" strike="noStrike" baseline="0">
                    <a:solidFill>
                      <a:srgbClr val="000000"/>
                    </a:solidFill>
                    <a:latin typeface="Times New Roman"/>
                    <a:ea typeface="Times New Roman"/>
                    <a:cs typeface="Times New Roman"/>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'33.RevenueComponentsHist'!$J$7:$J$18</c:f>
              <c:strCache>
                <c:ptCount val="6"/>
                <c:pt idx="0">
                  <c:v>2001-02</c:v>
                </c:pt>
                <c:pt idx="1">
                  <c:v>2002-03</c:v>
                </c:pt>
                <c:pt idx="2">
                  <c:v>2003-04</c:v>
                </c:pt>
                <c:pt idx="3">
                  <c:v>2004-05</c:v>
                </c:pt>
                <c:pt idx="4">
                  <c:v>2005-06</c:v>
                </c:pt>
                <c:pt idx="5">
                  <c:v>2006-07*</c:v>
                </c:pt>
              </c:strCache>
            </c:strRef>
          </c:cat>
          <c:val>
            <c:numRef>
              <c:f>'33.RevenueComponentsHist'!$K$7:$K$18</c:f>
              <c:numCache>
                <c:formatCode>0%</c:formatCode>
                <c:ptCount val="6"/>
                <c:pt idx="0">
                  <c:v>0.4814364748730538</c:v>
                </c:pt>
                <c:pt idx="1">
                  <c:v>0.46320281566514365</c:v>
                </c:pt>
                <c:pt idx="2">
                  <c:v>0.48419008798654456</c:v>
                </c:pt>
                <c:pt idx="3">
                  <c:v>0.50273568030481941</c:v>
                </c:pt>
                <c:pt idx="4">
                  <c:v>0.54312449593901846</c:v>
                </c:pt>
                <c:pt idx="5">
                  <c:v>0.53841702268788938</c:v>
                </c:pt>
              </c:numCache>
            </c:numRef>
          </c:val>
          <c:extLst>
            <c:ext xmlns:c16="http://schemas.microsoft.com/office/drawing/2014/chart" uri="{C3380CC4-5D6E-409C-BE32-E72D297353CC}">
              <c16:uniqueId val="{00000007-BF4C-4BD8-8FDF-A52CAE3B2D4C}"/>
            </c:ext>
          </c:extLst>
        </c:ser>
        <c:ser>
          <c:idx val="1"/>
          <c:order val="1"/>
          <c:tx>
            <c:strRef>
              <c:f>'33.RevenueComponentsHist'!$L$6</c:f>
              <c:strCache>
                <c:ptCount val="1"/>
                <c:pt idx="0">
                  <c:v>Endowment</c:v>
                </c:pt>
              </c:strCache>
            </c:strRef>
          </c:tx>
          <c:spPr>
            <a:solidFill>
              <a:srgbClr val="802060"/>
            </a:solidFill>
            <a:ln w="12700">
              <a:solidFill>
                <a:srgbClr val="000000"/>
              </a:solidFill>
              <a:prstDash val="solid"/>
            </a:ln>
          </c:spPr>
          <c:invertIfNegative val="0"/>
          <c:dLbls>
            <c:dLbl>
              <c:idx val="0"/>
              <c:layout>
                <c:manualLayout>
                  <c:x val="4.0212386170852162E-3"/>
                  <c:y val="2.035848263108466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F4C-4BD8-8FDF-A52CAE3B2D4C}"/>
                </c:ext>
              </c:extLst>
            </c:dLbl>
            <c:dLbl>
              <c:idx val="1"/>
              <c:layout>
                <c:manualLayout>
                  <c:x val="1.5254286164119446E-3"/>
                  <c:y val="8.237248579980307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F4C-4BD8-8FDF-A52CAE3B2D4C}"/>
                </c:ext>
              </c:extLst>
            </c:dLbl>
            <c:dLbl>
              <c:idx val="2"/>
              <c:layout>
                <c:manualLayout>
                  <c:x val="2.3574083410255013E-3"/>
                  <c:y val="1.709274826882377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F4C-4BD8-8FDF-A52CAE3B2D4C}"/>
                </c:ext>
              </c:extLst>
            </c:dLbl>
            <c:dLbl>
              <c:idx val="3"/>
              <c:layout>
                <c:manualLayout>
                  <c:x val="4.8531082412995846E-3"/>
                  <c:y val="1.85558839744833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F4C-4BD8-8FDF-A52CAE3B2D4C}"/>
                </c:ext>
              </c:extLst>
            </c:dLbl>
            <c:dLbl>
              <c:idx val="4"/>
              <c:layout>
                <c:manualLayout>
                  <c:x val="6.2397231916690252E-3"/>
                  <c:y val="1.783944237709778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F4C-4BD8-8FDF-A52CAE3B2D4C}"/>
                </c:ext>
              </c:extLst>
            </c:dLbl>
            <c:dLbl>
              <c:idx val="5"/>
              <c:layout>
                <c:manualLayout>
                  <c:x val="3.7439131909958374E-3"/>
                  <c:y val="1.93232196708935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F4C-4BD8-8FDF-A52CAE3B2D4C}"/>
                </c:ext>
              </c:extLst>
            </c:dLbl>
            <c:dLbl>
              <c:idx val="6"/>
              <c:layout>
                <c:manualLayout>
                  <c:xMode val="edge"/>
                  <c:yMode val="edge"/>
                  <c:x val="0.80033342893145942"/>
                  <c:y val="0.5132985389203516"/>
                </c:manualLayout>
              </c:layout>
              <c:spPr>
                <a:noFill/>
                <a:ln w="25400">
                  <a:noFill/>
                </a:ln>
              </c:spPr>
              <c:txPr>
                <a:bodyPr/>
                <a:lstStyle/>
                <a:p>
                  <a:pPr>
                    <a:defRPr sz="925" b="1" i="0" u="none" strike="noStrike" baseline="0">
                      <a:solidFill>
                        <a:srgbClr val="000000"/>
                      </a:solidFill>
                      <a:latin typeface="Times New Roman"/>
                      <a:ea typeface="Times New Roman"/>
                      <a:cs typeface="Times New Roman"/>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F4C-4BD8-8FDF-A52CAE3B2D4C}"/>
                </c:ext>
              </c:extLst>
            </c:dLbl>
            <c:spPr>
              <a:noFill/>
              <a:ln w="25400">
                <a:noFill/>
              </a:ln>
            </c:spPr>
            <c:txPr>
              <a:bodyPr/>
              <a:lstStyle/>
              <a:p>
                <a:pPr>
                  <a:defRPr sz="800" b="1" i="0" u="none" strike="noStrike" baseline="0">
                    <a:solidFill>
                      <a:srgbClr val="000000"/>
                    </a:solidFill>
                    <a:latin typeface="Times New Roman"/>
                    <a:ea typeface="Times New Roman"/>
                    <a:cs typeface="Times New Roman"/>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'33.RevenueComponentsHist'!$J$7:$J$18</c:f>
              <c:strCache>
                <c:ptCount val="6"/>
                <c:pt idx="0">
                  <c:v>2001-02</c:v>
                </c:pt>
                <c:pt idx="1">
                  <c:v>2002-03</c:v>
                </c:pt>
                <c:pt idx="2">
                  <c:v>2003-04</c:v>
                </c:pt>
                <c:pt idx="3">
                  <c:v>2004-05</c:v>
                </c:pt>
                <c:pt idx="4">
                  <c:v>2005-06</c:v>
                </c:pt>
                <c:pt idx="5">
                  <c:v>2006-07*</c:v>
                </c:pt>
              </c:strCache>
            </c:strRef>
          </c:cat>
          <c:val>
            <c:numRef>
              <c:f>'33.RevenueComponentsHist'!$L$7:$L$18</c:f>
              <c:numCache>
                <c:formatCode>0%</c:formatCode>
                <c:ptCount val="6"/>
                <c:pt idx="0">
                  <c:v>0.13753212562199441</c:v>
                </c:pt>
                <c:pt idx="1">
                  <c:v>0.12397714107089441</c:v>
                </c:pt>
                <c:pt idx="2">
                  <c:v>0.11502510662762754</c:v>
                </c:pt>
                <c:pt idx="3">
                  <c:v>0.10173277252105828</c:v>
                </c:pt>
                <c:pt idx="4">
                  <c:v>7.4246311939581047E-2</c:v>
                </c:pt>
                <c:pt idx="5">
                  <c:v>7.5606977522123475E-2</c:v>
                </c:pt>
              </c:numCache>
            </c:numRef>
          </c:val>
          <c:extLst>
            <c:ext xmlns:c16="http://schemas.microsoft.com/office/drawing/2014/chart" uri="{C3380CC4-5D6E-409C-BE32-E72D297353CC}">
              <c16:uniqueId val="{0000000F-BF4C-4BD8-8FDF-A52CAE3B2D4C}"/>
            </c:ext>
          </c:extLst>
        </c:ser>
        <c:ser>
          <c:idx val="2"/>
          <c:order val="2"/>
          <c:tx>
            <c:strRef>
              <c:f>'33.RevenueComponentsHist'!$M$6</c:f>
              <c:strCache>
                <c:ptCount val="1"/>
                <c:pt idx="0">
                  <c:v>Private Grants</c:v>
                </c:pt>
              </c:strCache>
            </c:strRef>
          </c:tx>
          <c:spPr>
            <a:solidFill>
              <a:srgbClr val="FFFFC0"/>
            </a:solidFill>
            <a:ln w="12700">
              <a:solidFill>
                <a:srgbClr val="000000"/>
              </a:solidFill>
              <a:prstDash val="solid"/>
            </a:ln>
          </c:spPr>
          <c:invertIfNegative val="0"/>
          <c:dLbls>
            <c:dLbl>
              <c:idx val="0"/>
              <c:layout>
                <c:manualLayout>
                  <c:x val="2.912001961274795E-3"/>
                  <c:y val="5.83732807295929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F4C-4BD8-8FDF-A52CAE3B2D4C}"/>
                </c:ext>
              </c:extLst>
            </c:dLbl>
            <c:dLbl>
              <c:idx val="1"/>
              <c:layout>
                <c:manualLayout>
                  <c:x val="5.4078765485316409E-3"/>
                  <c:y val="5.821826504543371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F4C-4BD8-8FDF-A52CAE3B2D4C}"/>
                </c:ext>
              </c:extLst>
            </c:dLbl>
            <c:dLbl>
              <c:idx val="2"/>
              <c:layout>
                <c:manualLayout>
                  <c:x val="4.5757867235190347E-3"/>
                  <c:y val="6.26205059402298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F4C-4BD8-8FDF-A52CAE3B2D4C}"/>
                </c:ext>
              </c:extLst>
            </c:dLbl>
            <c:dLbl>
              <c:idx val="3"/>
              <c:layout>
                <c:manualLayout>
                  <c:x val="7.071661310775937E-3"/>
                  <c:y val="8.669101571119890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F4C-4BD8-8FDF-A52CAE3B2D4C}"/>
                </c:ext>
              </c:extLst>
            </c:dLbl>
            <c:dLbl>
              <c:idx val="4"/>
              <c:layout>
                <c:manualLayout>
                  <c:x val="4.5758513101026377E-3"/>
                  <c:y val="7.871984852710169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F4C-4BD8-8FDF-A52CAE3B2D4C}"/>
                </c:ext>
              </c:extLst>
            </c:dLbl>
            <c:dLbl>
              <c:idx val="5"/>
              <c:layout>
                <c:manualLayout>
                  <c:x val="7.0717258973595392E-3"/>
                  <c:y val="6.247533204629147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BF4C-4BD8-8FDF-A52CAE3B2D4C}"/>
                </c:ext>
              </c:extLst>
            </c:dLbl>
            <c:spPr>
              <a:noFill/>
              <a:ln w="25400">
                <a:noFill/>
              </a:ln>
            </c:spPr>
            <c:txPr>
              <a:bodyPr/>
              <a:lstStyle/>
              <a:p>
                <a:pPr>
                  <a:defRPr sz="800" b="1" i="0" u="none" strike="noStrike" baseline="0">
                    <a:solidFill>
                      <a:srgbClr val="000000"/>
                    </a:solidFill>
                    <a:latin typeface="Times New Roman"/>
                    <a:ea typeface="Times New Roman"/>
                    <a:cs typeface="Times New Roman"/>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'33.RevenueComponentsHist'!$J$7:$J$18</c:f>
              <c:strCache>
                <c:ptCount val="6"/>
                <c:pt idx="0">
                  <c:v>2001-02</c:v>
                </c:pt>
                <c:pt idx="1">
                  <c:v>2002-03</c:v>
                </c:pt>
                <c:pt idx="2">
                  <c:v>2003-04</c:v>
                </c:pt>
                <c:pt idx="3">
                  <c:v>2004-05</c:v>
                </c:pt>
                <c:pt idx="4">
                  <c:v>2005-06</c:v>
                </c:pt>
                <c:pt idx="5">
                  <c:v>2006-07*</c:v>
                </c:pt>
              </c:strCache>
            </c:strRef>
          </c:cat>
          <c:val>
            <c:numRef>
              <c:f>'33.RevenueComponentsHist'!$M$7:$M$18</c:f>
              <c:numCache>
                <c:formatCode>0%</c:formatCode>
                <c:ptCount val="6"/>
                <c:pt idx="0">
                  <c:v>0.13337008076306789</c:v>
                </c:pt>
                <c:pt idx="1">
                  <c:v>0.16737409890041621</c:v>
                </c:pt>
                <c:pt idx="2">
                  <c:v>0.13482592841636695</c:v>
                </c:pt>
                <c:pt idx="3">
                  <c:v>0.13251027442227079</c:v>
                </c:pt>
                <c:pt idx="4">
                  <c:v>0.11300488978029252</c:v>
                </c:pt>
                <c:pt idx="5">
                  <c:v>0.12005862166568808</c:v>
                </c:pt>
              </c:numCache>
            </c:numRef>
          </c:val>
          <c:extLst>
            <c:ext xmlns:c16="http://schemas.microsoft.com/office/drawing/2014/chart" uri="{C3380CC4-5D6E-409C-BE32-E72D297353CC}">
              <c16:uniqueId val="{00000016-BF4C-4BD8-8FDF-A52CAE3B2D4C}"/>
            </c:ext>
          </c:extLst>
        </c:ser>
        <c:dLbls>
          <c:showLegendKey val="0"/>
          <c:showVal val="1"/>
          <c:showCatName val="0"/>
          <c:showSerName val="0"/>
          <c:showPercent val="0"/>
          <c:showBubbleSize val="0"/>
        </c:dLbls>
        <c:gapWidth val="150"/>
        <c:axId val="179239552"/>
        <c:axId val="179278208"/>
      </c:barChart>
      <c:catAx>
        <c:axId val="179239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25" b="1" i="0" u="none" strike="noStrike" baseline="0">
                <a:solidFill>
                  <a:srgbClr val="000000"/>
                </a:solidFill>
                <a:latin typeface="Times New Roman"/>
                <a:ea typeface="Times New Roman"/>
                <a:cs typeface="Times New Roman"/>
              </a:defRPr>
            </a:pPr>
            <a:endParaRPr lang="en-US"/>
          </a:p>
        </c:txPr>
        <c:crossAx val="179278208"/>
        <c:crosses val="autoZero"/>
        <c:auto val="1"/>
        <c:lblAlgn val="ctr"/>
        <c:lblOffset val="100"/>
        <c:tickLblSkip val="1"/>
        <c:tickMarkSkip val="1"/>
        <c:noMultiLvlLbl val="0"/>
      </c:catAx>
      <c:valAx>
        <c:axId val="179278208"/>
        <c:scaling>
          <c:orientation val="minMax"/>
          <c:max val="0.6"/>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25" b="1" i="0" u="none" strike="noStrike" baseline="0">
                <a:solidFill>
                  <a:srgbClr val="000000"/>
                </a:solidFill>
                <a:latin typeface="Times New Roman"/>
                <a:ea typeface="Times New Roman"/>
                <a:cs typeface="Times New Roman"/>
              </a:defRPr>
            </a:pPr>
            <a:endParaRPr lang="en-US"/>
          </a:p>
        </c:txPr>
        <c:crossAx val="179239552"/>
        <c:crosses val="autoZero"/>
        <c:crossBetween val="between"/>
        <c:majorUnit val="0.1"/>
        <c:minorUnit val="0.01"/>
      </c:valAx>
      <c:spPr>
        <a:solidFill>
          <a:srgbClr val="FFFFFF"/>
        </a:solidFill>
        <a:ln w="12700">
          <a:solidFill>
            <a:srgbClr val="808080"/>
          </a:solidFill>
          <a:prstDash val="solid"/>
        </a:ln>
      </c:spPr>
    </c:plotArea>
    <c:legend>
      <c:legendPos val="b"/>
      <c:layout>
        <c:manualLayout>
          <c:xMode val="edge"/>
          <c:yMode val="edge"/>
          <c:wMode val="edge"/>
          <c:hMode val="edge"/>
          <c:x val="0.18635624789829724"/>
          <c:y val="0.91223515943485778"/>
          <c:w val="0.82529188011232379"/>
          <c:h val="0.97872452113698549"/>
        </c:manualLayout>
      </c:layout>
      <c:overlay val="0"/>
      <c:spPr>
        <a:solidFill>
          <a:srgbClr val="FFFFFF"/>
        </a:solidFill>
        <a:ln w="3175">
          <a:solidFill>
            <a:srgbClr val="000000"/>
          </a:solidFill>
          <a:prstDash val="solid"/>
        </a:ln>
      </c:spPr>
      <c:txPr>
        <a:bodyPr/>
        <a:lstStyle/>
        <a:p>
          <a:pPr>
            <a:defRPr sz="940"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25" b="1" i="0" u="none" strike="noStrike" baseline="0">
          <a:solidFill>
            <a:srgbClr val="000000"/>
          </a:solidFill>
          <a:latin typeface="Times New Roman"/>
          <a:ea typeface="Times New Roman"/>
          <a:cs typeface="Times New Roman"/>
        </a:defRPr>
      </a:pPr>
      <a:endParaRPr lang="en-US"/>
    </a:p>
  </c:txPr>
  <c:printSettings>
    <c:headerFooter alignWithMargins="0"/>
    <c:pageMargins b="1" l="0.75" r="0.75" t="1" header="0.5" footer="0.5"/>
    <c:pageSetup orientation="landscape" horizontalDpi="-3"/>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1" u="none" strike="noStrike" baseline="0">
                <a:solidFill>
                  <a:srgbClr val="000000"/>
                </a:solidFill>
                <a:latin typeface="Arial"/>
                <a:ea typeface="Arial"/>
                <a:cs typeface="Arial"/>
              </a:defRPr>
            </a:pPr>
            <a:r>
              <a:t>Student Development Expenses as a Percentage of E &amp; G</a:t>
            </a:r>
          </a:p>
        </c:rich>
      </c:tx>
      <c:layout>
        <c:manualLayout>
          <c:xMode val="edge"/>
          <c:yMode val="edge"/>
          <c:x val="0.16385911179173049"/>
          <c:y val="3.4582132564841501E-2"/>
        </c:manualLayout>
      </c:layout>
      <c:overlay val="0"/>
      <c:spPr>
        <a:noFill/>
        <a:ln w="25400">
          <a:noFill/>
        </a:ln>
      </c:spPr>
    </c:title>
    <c:autoTitleDeleted val="0"/>
    <c:plotArea>
      <c:layout>
        <c:manualLayout>
          <c:layoutTarget val="inner"/>
          <c:xMode val="edge"/>
          <c:yMode val="edge"/>
          <c:x val="7.3457017064050723E-2"/>
          <c:y val="0.1124643057623313"/>
          <c:w val="0.91821271330063392"/>
          <c:h val="0.60846073117568977"/>
        </c:manualLayout>
      </c:layout>
      <c:barChart>
        <c:barDir val="col"/>
        <c:grouping val="clustered"/>
        <c:varyColors val="0"/>
        <c:ser>
          <c:idx val="0"/>
          <c:order val="0"/>
          <c:tx>
            <c:strRef>
              <c:f>'34.STudDevExpenseComp'!$L$47</c:f>
              <c:strCache>
                <c:ptCount val="1"/>
                <c:pt idx="0">
                  <c:v>of E&amp;G</c:v>
                </c:pt>
              </c:strCache>
            </c:strRef>
          </c:tx>
          <c:spPr>
            <a:solidFill>
              <a:srgbClr val="969696"/>
            </a:solidFill>
            <a:ln w="12700">
              <a:solidFill>
                <a:srgbClr val="000000"/>
              </a:solidFill>
              <a:prstDash val="solid"/>
            </a:ln>
          </c:spPr>
          <c:invertIfNegative val="0"/>
          <c:dPt>
            <c:idx val="2"/>
            <c:invertIfNegative val="0"/>
            <c:bubble3D val="0"/>
            <c:spPr>
              <a:solidFill>
                <a:srgbClr val="000000"/>
              </a:solidFill>
              <a:ln w="12700">
                <a:solidFill>
                  <a:srgbClr val="000000"/>
                </a:solidFill>
                <a:prstDash val="solid"/>
              </a:ln>
            </c:spPr>
            <c:extLst>
              <c:ext xmlns:c16="http://schemas.microsoft.com/office/drawing/2014/chart" uri="{C3380CC4-5D6E-409C-BE32-E72D297353CC}">
                <c16:uniqueId val="{00000001-31CA-475F-BAD2-1B5E2684B949}"/>
              </c:ext>
            </c:extLst>
          </c:dPt>
          <c:dPt>
            <c:idx val="4"/>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3-31CA-475F-BAD2-1B5E2684B949}"/>
              </c:ext>
            </c:extLst>
          </c:dPt>
          <c:dPt>
            <c:idx val="5"/>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5-31CA-475F-BAD2-1B5E2684B949}"/>
              </c:ext>
            </c:extLst>
          </c:dPt>
          <c:dPt>
            <c:idx val="6"/>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7-31CA-475F-BAD2-1B5E2684B949}"/>
              </c:ext>
            </c:extLst>
          </c:dPt>
          <c:dPt>
            <c:idx val="7"/>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9-31CA-475F-BAD2-1B5E2684B949}"/>
              </c:ext>
            </c:extLst>
          </c:dPt>
          <c:dPt>
            <c:idx val="13"/>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B-31CA-475F-BAD2-1B5E2684B949}"/>
              </c:ext>
            </c:extLst>
          </c:dPt>
          <c:dPt>
            <c:idx val="18"/>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D-31CA-475F-BAD2-1B5E2684B949}"/>
              </c:ext>
            </c:extLst>
          </c:dPt>
          <c:dPt>
            <c:idx val="22"/>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F-31CA-475F-BAD2-1B5E2684B949}"/>
              </c:ext>
            </c:extLst>
          </c:dPt>
          <c:dPt>
            <c:idx val="23"/>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11-31CA-475F-BAD2-1B5E2684B949}"/>
              </c:ext>
            </c:extLst>
          </c:dPt>
          <c:dLbls>
            <c:dLbl>
              <c:idx val="2"/>
              <c:spPr>
                <a:noFill/>
                <a:ln w="25400">
                  <a:noFill/>
                </a:ln>
              </c:spPr>
              <c:txPr>
                <a:bodyPr/>
                <a:lstStyle/>
                <a:p>
                  <a:pPr>
                    <a:defRPr sz="9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1CA-475F-BAD2-1B5E2684B94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'34.STudDevExpenseComp'!$K$48:$K$78</c:f>
              <c:strCache>
                <c:ptCount val="31"/>
                <c:pt idx="0">
                  <c:v>Wash &amp; Jeff</c:v>
                </c:pt>
                <c:pt idx="1">
                  <c:v>Millsaps </c:v>
                </c:pt>
                <c:pt idx="2">
                  <c:v>Juniata </c:v>
                </c:pt>
                <c:pt idx="3">
                  <c:v>C of Wooster</c:v>
                </c:pt>
                <c:pt idx="4">
                  <c:v>F &amp; M *</c:v>
                </c:pt>
                <c:pt idx="5">
                  <c:v>SEWANEE</c:v>
                </c:pt>
                <c:pt idx="6">
                  <c:v>DICKINSON</c:v>
                </c:pt>
                <c:pt idx="7">
                  <c:v>CENTRE</c:v>
                </c:pt>
                <c:pt idx="8">
                  <c:v>Ursinus </c:v>
                </c:pt>
                <c:pt idx="9">
                  <c:v>Wofford </c:v>
                </c:pt>
                <c:pt idx="10">
                  <c:v>Leb Valley </c:v>
                </c:pt>
                <c:pt idx="11">
                  <c:v>Wittenberg </c:v>
                </c:pt>
                <c:pt idx="12">
                  <c:v>Washington </c:v>
                </c:pt>
                <c:pt idx="13">
                  <c:v>UNION</c:v>
                </c:pt>
                <c:pt idx="14">
                  <c:v>Elizabethtown </c:v>
                </c:pt>
                <c:pt idx="15">
                  <c:v>Knox </c:v>
                </c:pt>
                <c:pt idx="16">
                  <c:v>St. Lawrence </c:v>
                </c:pt>
                <c:pt idx="17">
                  <c:v>McDaniel </c:v>
                </c:pt>
                <c:pt idx="18">
                  <c:v>GETTYSBURG</c:v>
                </c:pt>
                <c:pt idx="19">
                  <c:v>Allegheny </c:v>
                </c:pt>
                <c:pt idx="20">
                  <c:v>Augustana </c:v>
                </c:pt>
                <c:pt idx="21">
                  <c:v>Moravian</c:v>
                </c:pt>
                <c:pt idx="22">
                  <c:v>WHITMAN</c:v>
                </c:pt>
                <c:pt idx="23">
                  <c:v>KENYON</c:v>
                </c:pt>
                <c:pt idx="24">
                  <c:v>Susquehanna </c:v>
                </c:pt>
                <c:pt idx="25">
                  <c:v>Drew </c:v>
                </c:pt>
                <c:pt idx="26">
                  <c:v>Presbyterian </c:v>
                </c:pt>
                <c:pt idx="27">
                  <c:v>Lycoming </c:v>
                </c:pt>
                <c:pt idx="28">
                  <c:v>Muhlenberg </c:v>
                </c:pt>
                <c:pt idx="29">
                  <c:v>Birm Southern </c:v>
                </c:pt>
                <c:pt idx="30">
                  <c:v>Westminster </c:v>
                </c:pt>
              </c:strCache>
            </c:strRef>
          </c:cat>
          <c:val>
            <c:numRef>
              <c:f>'34.STudDevExpenseComp'!$L$48:$L$78</c:f>
              <c:numCache>
                <c:formatCode>0.0%</c:formatCode>
                <c:ptCount val="31"/>
                <c:pt idx="0">
                  <c:v>0.67622915340965883</c:v>
                </c:pt>
                <c:pt idx="1">
                  <c:v>0.68638699055855901</c:v>
                </c:pt>
                <c:pt idx="2">
                  <c:v>0.69432888699599038</c:v>
                </c:pt>
                <c:pt idx="3">
                  <c:v>0.69962359753596437</c:v>
                </c:pt>
                <c:pt idx="4">
                  <c:v>0.70201768624471239</c:v>
                </c:pt>
                <c:pt idx="5">
                  <c:v>0.72634094839122509</c:v>
                </c:pt>
                <c:pt idx="6">
                  <c:v>0.72872508916912049</c:v>
                </c:pt>
                <c:pt idx="7">
                  <c:v>0.7328494018522228</c:v>
                </c:pt>
                <c:pt idx="8">
                  <c:v>0.73446924845290051</c:v>
                </c:pt>
                <c:pt idx="9">
                  <c:v>0.74113464397536732</c:v>
                </c:pt>
                <c:pt idx="10">
                  <c:v>0.74259397429727458</c:v>
                </c:pt>
                <c:pt idx="11">
                  <c:v>0.74568945821411525</c:v>
                </c:pt>
                <c:pt idx="12">
                  <c:v>0.74739811843610027</c:v>
                </c:pt>
                <c:pt idx="13">
                  <c:v>0.74790008655713169</c:v>
                </c:pt>
                <c:pt idx="14">
                  <c:v>0.75476461267820771</c:v>
                </c:pt>
                <c:pt idx="15">
                  <c:v>0.75594338096951652</c:v>
                </c:pt>
                <c:pt idx="16">
                  <c:v>0.75621731932685599</c:v>
                </c:pt>
                <c:pt idx="17">
                  <c:v>0.75755066124899717</c:v>
                </c:pt>
                <c:pt idx="18">
                  <c:v>0.76458009122127346</c:v>
                </c:pt>
                <c:pt idx="19">
                  <c:v>0.77498684663623918</c:v>
                </c:pt>
                <c:pt idx="20">
                  <c:v>0.77510177017460136</c:v>
                </c:pt>
                <c:pt idx="21">
                  <c:v>0.78328685927959052</c:v>
                </c:pt>
                <c:pt idx="22">
                  <c:v>0.79057512237478766</c:v>
                </c:pt>
                <c:pt idx="23">
                  <c:v>0.79289817359240855</c:v>
                </c:pt>
                <c:pt idx="24">
                  <c:v>0.79471188122959824</c:v>
                </c:pt>
                <c:pt idx="25">
                  <c:v>0.79540233767988644</c:v>
                </c:pt>
                <c:pt idx="26">
                  <c:v>0.79761427922719763</c:v>
                </c:pt>
                <c:pt idx="27">
                  <c:v>0.80785840741727266</c:v>
                </c:pt>
                <c:pt idx="28">
                  <c:v>0.81551836129661959</c:v>
                </c:pt>
                <c:pt idx="29">
                  <c:v>0.83100660324319864</c:v>
                </c:pt>
                <c:pt idx="30">
                  <c:v>0.83764100775302142</c:v>
                </c:pt>
              </c:numCache>
            </c:numRef>
          </c:val>
          <c:extLst>
            <c:ext xmlns:c16="http://schemas.microsoft.com/office/drawing/2014/chart" uri="{C3380CC4-5D6E-409C-BE32-E72D297353CC}">
              <c16:uniqueId val="{00000012-31CA-475F-BAD2-1B5E2684B949}"/>
            </c:ext>
          </c:extLst>
        </c:ser>
        <c:dLbls>
          <c:showLegendKey val="0"/>
          <c:showVal val="0"/>
          <c:showCatName val="0"/>
          <c:showSerName val="0"/>
          <c:showPercent val="0"/>
          <c:showBubbleSize val="0"/>
        </c:dLbls>
        <c:gapWidth val="150"/>
        <c:axId val="179330048"/>
        <c:axId val="179335936"/>
      </c:barChart>
      <c:catAx>
        <c:axId val="17933004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75" b="0" i="0" u="none" strike="noStrike" baseline="0">
                <a:solidFill>
                  <a:srgbClr val="000000"/>
                </a:solidFill>
                <a:latin typeface="Arial"/>
                <a:ea typeface="Arial"/>
                <a:cs typeface="Arial"/>
              </a:defRPr>
            </a:pPr>
            <a:endParaRPr lang="en-US"/>
          </a:p>
        </c:txPr>
        <c:crossAx val="179335936"/>
        <c:crosses val="autoZero"/>
        <c:auto val="1"/>
        <c:lblAlgn val="ctr"/>
        <c:lblOffset val="100"/>
        <c:tickLblSkip val="2"/>
        <c:tickMarkSkip val="1"/>
        <c:noMultiLvlLbl val="0"/>
      </c:catAx>
      <c:valAx>
        <c:axId val="179335936"/>
        <c:scaling>
          <c:orientation val="minMax"/>
          <c:max val="1"/>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75" b="1" i="0" u="none" strike="noStrike" baseline="0">
                <a:solidFill>
                  <a:srgbClr val="000000"/>
                </a:solidFill>
                <a:latin typeface="Arial"/>
                <a:ea typeface="Arial"/>
                <a:cs typeface="Arial"/>
              </a:defRPr>
            </a:pPr>
            <a:endParaRPr lang="en-US"/>
          </a:p>
        </c:txPr>
        <c:crossAx val="179330048"/>
        <c:crosses val="autoZero"/>
        <c:crossBetween val="between"/>
        <c:majorUnit val="0.2"/>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0.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0</xdr:col>
      <xdr:colOff>0</xdr:colOff>
      <xdr:row>14</xdr:row>
      <xdr:rowOff>0</xdr:rowOff>
    </xdr:from>
    <xdr:to>
      <xdr:col>9</xdr:col>
      <xdr:colOff>0</xdr:colOff>
      <xdr:row>16</xdr:row>
      <xdr:rowOff>0</xdr:rowOff>
    </xdr:to>
    <xdr:sp macro="" textlink="">
      <xdr:nvSpPr>
        <xdr:cNvPr id="92161" name="Rectangle 1"/>
        <xdr:cNvSpPr>
          <a:spLocks noChangeArrowheads="1"/>
        </xdr:cNvSpPr>
      </xdr:nvSpPr>
      <xdr:spPr bwMode="auto">
        <a:xfrm>
          <a:off x="0" y="2371725"/>
          <a:ext cx="5524500" cy="1104900"/>
        </a:xfrm>
        <a:prstGeom prst="rect">
          <a:avLst/>
        </a:prstGeom>
        <a:noFill/>
        <a:ln w="9525">
          <a:solidFill>
            <a:srgbClr val="000000"/>
          </a:solidFill>
          <a:miter lim="800000"/>
          <a:headEnd/>
          <a:tailEnd/>
        </a:ln>
        <a:effectLst>
          <a:outerShdw dist="35921" dir="2700000" algn="ctr" rotWithShape="0">
            <a:srgbClr val="808080"/>
          </a:outerShdw>
        </a:effectLst>
      </xdr:spPr>
      <xdr:txBody>
        <a:bodyPr/>
        <a:lstStyle/>
        <a:p>
          <a:endParaRPr 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28575</xdr:colOff>
      <xdr:row>7</xdr:row>
      <xdr:rowOff>57150</xdr:rowOff>
    </xdr:from>
    <xdr:to>
      <xdr:col>5</xdr:col>
      <xdr:colOff>1009650</xdr:colOff>
      <xdr:row>27</xdr:row>
      <xdr:rowOff>66675</xdr:rowOff>
    </xdr:to>
    <xdr:graphicFrame macro="">
      <xdr:nvGraphicFramePr>
        <xdr:cNvPr id="14645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29</xdr:row>
      <xdr:rowOff>19050</xdr:rowOff>
    </xdr:from>
    <xdr:to>
      <xdr:col>5</xdr:col>
      <xdr:colOff>1009650</xdr:colOff>
      <xdr:row>48</xdr:row>
      <xdr:rowOff>133350</xdr:rowOff>
    </xdr:to>
    <xdr:graphicFrame macro="">
      <xdr:nvGraphicFramePr>
        <xdr:cNvPr id="14645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0.19104</cdr:x>
      <cdr:y>0.54435</cdr:y>
    </cdr:from>
    <cdr:to>
      <cdr:x>0.27597</cdr:x>
      <cdr:y>0.58307</cdr:y>
    </cdr:to>
    <cdr:sp macro="" textlink="">
      <cdr:nvSpPr>
        <cdr:cNvPr id="169985" name="Text Box 1"/>
        <cdr:cNvSpPr txBox="1">
          <a:spLocks xmlns:a="http://schemas.openxmlformats.org/drawingml/2006/main" noChangeArrowheads="1"/>
        </cdr:cNvSpPr>
      </cdr:nvSpPr>
      <cdr:spPr bwMode="auto">
        <a:xfrm xmlns:a="http://schemas.openxmlformats.org/drawingml/2006/main">
          <a:off x="1023093" y="2064923"/>
          <a:ext cx="544239" cy="1568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en-US" sz="800" b="1" i="0" strike="noStrike">
              <a:solidFill>
                <a:srgbClr val="000000"/>
              </a:solidFill>
              <a:latin typeface="Times New Roman"/>
              <a:cs typeface="Times New Roman"/>
            </a:rPr>
            <a:t>$58.2 M</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1</xdr:col>
      <xdr:colOff>276226</xdr:colOff>
      <xdr:row>34</xdr:row>
      <xdr:rowOff>76200</xdr:rowOff>
    </xdr:from>
    <xdr:to>
      <xdr:col>6</xdr:col>
      <xdr:colOff>457201</xdr:colOff>
      <xdr:row>51</xdr:row>
      <xdr:rowOff>9525</xdr:rowOff>
    </xdr:to>
    <xdr:graphicFrame macro="">
      <xdr:nvGraphicFramePr>
        <xdr:cNvPr id="20482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266701</xdr:colOff>
      <xdr:row>52</xdr:row>
      <xdr:rowOff>57149</xdr:rowOff>
    </xdr:from>
    <xdr:to>
      <xdr:col>6</xdr:col>
      <xdr:colOff>542926</xdr:colOff>
      <xdr:row>68</xdr:row>
      <xdr:rowOff>123824</xdr:rowOff>
    </xdr:to>
    <xdr:graphicFrame macro="">
      <xdr:nvGraphicFramePr>
        <xdr:cNvPr id="20482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552450</xdr:colOff>
      <xdr:row>73</xdr:row>
      <xdr:rowOff>0</xdr:rowOff>
    </xdr:from>
    <xdr:to>
      <xdr:col>1</xdr:col>
      <xdr:colOff>676275</xdr:colOff>
      <xdr:row>73</xdr:row>
      <xdr:rowOff>152400</xdr:rowOff>
    </xdr:to>
    <xdr:sp macro="" textlink="">
      <xdr:nvSpPr>
        <xdr:cNvPr id="204830" name="AutoShape 4"/>
        <xdr:cNvSpPr>
          <a:spLocks noChangeArrowheads="1"/>
        </xdr:cNvSpPr>
      </xdr:nvSpPr>
      <xdr:spPr bwMode="auto">
        <a:xfrm>
          <a:off x="866775" y="8534400"/>
          <a:ext cx="123825" cy="152400"/>
        </a:xfrm>
        <a:prstGeom prst="flowChartExtra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7</xdr:row>
      <xdr:rowOff>9525</xdr:rowOff>
    </xdr:from>
    <xdr:to>
      <xdr:col>7</xdr:col>
      <xdr:colOff>0</xdr:colOff>
      <xdr:row>32</xdr:row>
      <xdr:rowOff>171450</xdr:rowOff>
    </xdr:to>
    <xdr:graphicFrame macro="">
      <xdr:nvGraphicFramePr>
        <xdr:cNvPr id="16794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66675</xdr:colOff>
      <xdr:row>0</xdr:row>
      <xdr:rowOff>0</xdr:rowOff>
    </xdr:from>
    <xdr:to>
      <xdr:col>7</xdr:col>
      <xdr:colOff>514350</xdr:colOff>
      <xdr:row>0</xdr:row>
      <xdr:rowOff>0</xdr:rowOff>
    </xdr:to>
    <xdr:graphicFrame macro="">
      <xdr:nvGraphicFramePr>
        <xdr:cNvPr id="11676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57150</xdr:colOff>
      <xdr:row>20</xdr:row>
      <xdr:rowOff>76200</xdr:rowOff>
    </xdr:from>
    <xdr:to>
      <xdr:col>6</xdr:col>
      <xdr:colOff>781050</xdr:colOff>
      <xdr:row>38</xdr:row>
      <xdr:rowOff>152400</xdr:rowOff>
    </xdr:to>
    <xdr:graphicFrame macro="">
      <xdr:nvGraphicFramePr>
        <xdr:cNvPr id="11676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44</xdr:row>
      <xdr:rowOff>19050</xdr:rowOff>
    </xdr:from>
    <xdr:to>
      <xdr:col>1</xdr:col>
      <xdr:colOff>228600</xdr:colOff>
      <xdr:row>44</xdr:row>
      <xdr:rowOff>161925</xdr:rowOff>
    </xdr:to>
    <xdr:sp macro="" textlink="">
      <xdr:nvSpPr>
        <xdr:cNvPr id="116769" name="AutoShape 3"/>
        <xdr:cNvSpPr>
          <a:spLocks noChangeArrowheads="1"/>
        </xdr:cNvSpPr>
      </xdr:nvSpPr>
      <xdr:spPr bwMode="auto">
        <a:xfrm>
          <a:off x="876300" y="6667500"/>
          <a:ext cx="133350" cy="142875"/>
        </a:xfrm>
        <a:prstGeom prst="flowChartExtract">
          <a:avLst/>
        </a:prstGeom>
        <a:no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5</xdr:row>
      <xdr:rowOff>9525</xdr:rowOff>
    </xdr:from>
    <xdr:to>
      <xdr:col>6</xdr:col>
      <xdr:colOff>962025</xdr:colOff>
      <xdr:row>33</xdr:row>
      <xdr:rowOff>9525</xdr:rowOff>
    </xdr:to>
    <xdr:graphicFrame macro="">
      <xdr:nvGraphicFramePr>
        <xdr:cNvPr id="15975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0</xdr:row>
      <xdr:rowOff>0</xdr:rowOff>
    </xdr:from>
    <xdr:to>
      <xdr:col>1</xdr:col>
      <xdr:colOff>133350</xdr:colOff>
      <xdr:row>0</xdr:row>
      <xdr:rowOff>0</xdr:rowOff>
    </xdr:to>
    <xdr:sp macro="" textlink="">
      <xdr:nvSpPr>
        <xdr:cNvPr id="114719" name="Rectangle 1"/>
        <xdr:cNvSpPr>
          <a:spLocks noChangeArrowheads="1"/>
        </xdr:cNvSpPr>
      </xdr:nvSpPr>
      <xdr:spPr bwMode="auto">
        <a:xfrm>
          <a:off x="514350" y="0"/>
          <a:ext cx="0" cy="0"/>
        </a:xfrm>
        <a:prstGeom prst="rect">
          <a:avLst/>
        </a:prstGeom>
        <a:noFill/>
        <a:ln w="9525">
          <a:solidFill>
            <a:srgbClr val="000000"/>
          </a:solidFill>
          <a:miter lim="800000"/>
          <a:headEnd/>
          <a:tailEnd/>
        </a:ln>
      </xdr:spPr>
    </xdr:sp>
    <xdr:clientData/>
  </xdr:twoCellAnchor>
  <xdr:twoCellAnchor>
    <xdr:from>
      <xdr:col>0</xdr:col>
      <xdr:colOff>200025</xdr:colOff>
      <xdr:row>20</xdr:row>
      <xdr:rowOff>0</xdr:rowOff>
    </xdr:from>
    <xdr:to>
      <xdr:col>6</xdr:col>
      <xdr:colOff>152400</xdr:colOff>
      <xdr:row>42</xdr:row>
      <xdr:rowOff>19050</xdr:rowOff>
    </xdr:to>
    <xdr:graphicFrame macro="">
      <xdr:nvGraphicFramePr>
        <xdr:cNvPr id="11472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66675</xdr:colOff>
      <xdr:row>47</xdr:row>
      <xdr:rowOff>19050</xdr:rowOff>
    </xdr:from>
    <xdr:to>
      <xdr:col>2</xdr:col>
      <xdr:colOff>190500</xdr:colOff>
      <xdr:row>47</xdr:row>
      <xdr:rowOff>161925</xdr:rowOff>
    </xdr:to>
    <xdr:sp macro="" textlink="">
      <xdr:nvSpPr>
        <xdr:cNvPr id="114721" name="AutoShape 3"/>
        <xdr:cNvSpPr>
          <a:spLocks noChangeArrowheads="1"/>
        </xdr:cNvSpPr>
      </xdr:nvSpPr>
      <xdr:spPr bwMode="auto">
        <a:xfrm>
          <a:off x="1238250" y="7134225"/>
          <a:ext cx="123825" cy="142875"/>
        </a:xfrm>
        <a:prstGeom prst="flowChartExtract">
          <a:avLst/>
        </a:prstGeom>
        <a:no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xdr:colOff>
      <xdr:row>5</xdr:row>
      <xdr:rowOff>19050</xdr:rowOff>
    </xdr:from>
    <xdr:to>
      <xdr:col>6</xdr:col>
      <xdr:colOff>3143250</xdr:colOff>
      <xdr:row>26</xdr:row>
      <xdr:rowOff>57150</xdr:rowOff>
    </xdr:to>
    <xdr:graphicFrame macro="">
      <xdr:nvGraphicFramePr>
        <xdr:cNvPr id="16079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28</xdr:row>
      <xdr:rowOff>28575</xdr:rowOff>
    </xdr:from>
    <xdr:to>
      <xdr:col>6</xdr:col>
      <xdr:colOff>3133725</xdr:colOff>
      <xdr:row>48</xdr:row>
      <xdr:rowOff>142875</xdr:rowOff>
    </xdr:to>
    <xdr:graphicFrame macro="">
      <xdr:nvGraphicFramePr>
        <xdr:cNvPr id="16079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133350</xdr:colOff>
      <xdr:row>0</xdr:row>
      <xdr:rowOff>0</xdr:rowOff>
    </xdr:from>
    <xdr:to>
      <xdr:col>0</xdr:col>
      <xdr:colOff>133350</xdr:colOff>
      <xdr:row>0</xdr:row>
      <xdr:rowOff>0</xdr:rowOff>
    </xdr:to>
    <xdr:sp macro="" textlink="">
      <xdr:nvSpPr>
        <xdr:cNvPr id="165933" name="Rectangle 1"/>
        <xdr:cNvSpPr>
          <a:spLocks noChangeArrowheads="1"/>
        </xdr:cNvSpPr>
      </xdr:nvSpPr>
      <xdr:spPr bwMode="auto">
        <a:xfrm>
          <a:off x="133350" y="0"/>
          <a:ext cx="0" cy="0"/>
        </a:xfrm>
        <a:prstGeom prst="rect">
          <a:avLst/>
        </a:prstGeom>
        <a:noFill/>
        <a:ln w="9525">
          <a:solidFill>
            <a:srgbClr val="000000"/>
          </a:solidFill>
          <a:miter lim="800000"/>
          <a:headEnd/>
          <a:tailEnd/>
        </a:ln>
      </xdr:spPr>
    </xdr:sp>
    <xdr:clientData/>
  </xdr:twoCellAnchor>
  <xdr:twoCellAnchor>
    <xdr:from>
      <xdr:col>0</xdr:col>
      <xdr:colOff>76200</xdr:colOff>
      <xdr:row>19</xdr:row>
      <xdr:rowOff>9525</xdr:rowOff>
    </xdr:from>
    <xdr:to>
      <xdr:col>7</xdr:col>
      <xdr:colOff>638175</xdr:colOff>
      <xdr:row>41</xdr:row>
      <xdr:rowOff>28575</xdr:rowOff>
    </xdr:to>
    <xdr:graphicFrame macro="">
      <xdr:nvGraphicFramePr>
        <xdr:cNvPr id="16593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361950</xdr:colOff>
      <xdr:row>46</xdr:row>
      <xdr:rowOff>38100</xdr:rowOff>
    </xdr:from>
    <xdr:to>
      <xdr:col>5</xdr:col>
      <xdr:colOff>504825</xdr:colOff>
      <xdr:row>46</xdr:row>
      <xdr:rowOff>180975</xdr:rowOff>
    </xdr:to>
    <xdr:sp macro="" textlink="">
      <xdr:nvSpPr>
        <xdr:cNvPr id="165935" name="AutoShape 3"/>
        <xdr:cNvSpPr>
          <a:spLocks noChangeArrowheads="1"/>
        </xdr:cNvSpPr>
      </xdr:nvSpPr>
      <xdr:spPr bwMode="auto">
        <a:xfrm>
          <a:off x="4067175" y="7448550"/>
          <a:ext cx="142875" cy="142875"/>
        </a:xfrm>
        <a:prstGeom prst="flowChartMerge">
          <a:avLst/>
        </a:prstGeom>
        <a:solidFill>
          <a:srgbClr val="FF0000"/>
        </a:solidFill>
        <a:ln w="9525">
          <a:solidFill>
            <a:srgbClr val="000000"/>
          </a:solidFill>
          <a:miter lim="800000"/>
          <a:headEnd/>
          <a:tailEnd/>
        </a:ln>
      </xdr:spPr>
    </xdr:sp>
    <xdr:clientData/>
  </xdr:twoCellAnchor>
  <xdr:twoCellAnchor>
    <xdr:from>
      <xdr:col>3</xdr:col>
      <xdr:colOff>161925</xdr:colOff>
      <xdr:row>46</xdr:row>
      <xdr:rowOff>19050</xdr:rowOff>
    </xdr:from>
    <xdr:to>
      <xdr:col>3</xdr:col>
      <xdr:colOff>304800</xdr:colOff>
      <xdr:row>46</xdr:row>
      <xdr:rowOff>171450</xdr:rowOff>
    </xdr:to>
    <xdr:sp macro="" textlink="">
      <xdr:nvSpPr>
        <xdr:cNvPr id="165936" name="AutoShape 4"/>
        <xdr:cNvSpPr>
          <a:spLocks noChangeArrowheads="1"/>
        </xdr:cNvSpPr>
      </xdr:nvSpPr>
      <xdr:spPr bwMode="auto">
        <a:xfrm>
          <a:off x="2409825" y="7429500"/>
          <a:ext cx="142875" cy="152400"/>
        </a:xfrm>
        <a:prstGeom prst="flowChartExtract">
          <a:avLst/>
        </a:prstGeom>
        <a:solidFill>
          <a:srgbClr val="FF0000"/>
        </a:solidFill>
        <a:ln w="9525">
          <a:solidFill>
            <a:srgbClr val="0000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57150</xdr:colOff>
      <xdr:row>5</xdr:row>
      <xdr:rowOff>38100</xdr:rowOff>
    </xdr:from>
    <xdr:to>
      <xdr:col>7</xdr:col>
      <xdr:colOff>0</xdr:colOff>
      <xdr:row>22</xdr:row>
      <xdr:rowOff>104775</xdr:rowOff>
    </xdr:to>
    <xdr:graphicFrame macro="">
      <xdr:nvGraphicFramePr>
        <xdr:cNvPr id="16283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24</xdr:row>
      <xdr:rowOff>9525</xdr:rowOff>
    </xdr:from>
    <xdr:to>
      <xdr:col>6</xdr:col>
      <xdr:colOff>1295400</xdr:colOff>
      <xdr:row>40</xdr:row>
      <xdr:rowOff>85725</xdr:rowOff>
    </xdr:to>
    <xdr:graphicFrame macro="">
      <xdr:nvGraphicFramePr>
        <xdr:cNvPr id="16284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0</xdr:row>
      <xdr:rowOff>0</xdr:rowOff>
    </xdr:from>
    <xdr:to>
      <xdr:col>1</xdr:col>
      <xdr:colOff>133350</xdr:colOff>
      <xdr:row>0</xdr:row>
      <xdr:rowOff>0</xdr:rowOff>
    </xdr:to>
    <xdr:sp macro="" textlink="">
      <xdr:nvSpPr>
        <xdr:cNvPr id="145453" name="Rectangle 1"/>
        <xdr:cNvSpPr>
          <a:spLocks noChangeArrowheads="1"/>
        </xdr:cNvSpPr>
      </xdr:nvSpPr>
      <xdr:spPr bwMode="auto">
        <a:xfrm>
          <a:off x="600075" y="0"/>
          <a:ext cx="0" cy="0"/>
        </a:xfrm>
        <a:prstGeom prst="rect">
          <a:avLst/>
        </a:prstGeom>
        <a:noFill/>
        <a:ln w="9525">
          <a:solidFill>
            <a:srgbClr val="000000"/>
          </a:solidFill>
          <a:miter lim="800000"/>
          <a:headEnd/>
          <a:tailEnd/>
        </a:ln>
      </xdr:spPr>
    </xdr:sp>
    <xdr:clientData/>
  </xdr:twoCellAnchor>
  <xdr:twoCellAnchor>
    <xdr:from>
      <xdr:col>0</xdr:col>
      <xdr:colOff>219075</xdr:colOff>
      <xdr:row>15</xdr:row>
      <xdr:rowOff>66675</xdr:rowOff>
    </xdr:from>
    <xdr:to>
      <xdr:col>8</xdr:col>
      <xdr:colOff>247650</xdr:colOff>
      <xdr:row>29</xdr:row>
      <xdr:rowOff>95250</xdr:rowOff>
    </xdr:to>
    <xdr:graphicFrame macro="">
      <xdr:nvGraphicFramePr>
        <xdr:cNvPr id="1454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390525</xdr:colOff>
      <xdr:row>50</xdr:row>
      <xdr:rowOff>38100</xdr:rowOff>
    </xdr:from>
    <xdr:to>
      <xdr:col>1</xdr:col>
      <xdr:colOff>514350</xdr:colOff>
      <xdr:row>50</xdr:row>
      <xdr:rowOff>180975</xdr:rowOff>
    </xdr:to>
    <xdr:sp macro="" textlink="">
      <xdr:nvSpPr>
        <xdr:cNvPr id="145455" name="AutoShape 3"/>
        <xdr:cNvSpPr>
          <a:spLocks noChangeArrowheads="1"/>
        </xdr:cNvSpPr>
      </xdr:nvSpPr>
      <xdr:spPr bwMode="auto">
        <a:xfrm>
          <a:off x="857250" y="7820025"/>
          <a:ext cx="123825" cy="142875"/>
        </a:xfrm>
        <a:prstGeom prst="flowChartExtract">
          <a:avLst/>
        </a:prstGeom>
        <a:solidFill>
          <a:srgbClr val="FFFFFF"/>
        </a:solidFill>
        <a:ln w="9525">
          <a:solidFill>
            <a:srgbClr val="000000"/>
          </a:solidFill>
          <a:miter lim="800000"/>
          <a:headEnd/>
          <a:tailEnd/>
        </a:ln>
      </xdr:spPr>
    </xdr:sp>
    <xdr:clientData/>
  </xdr:twoCellAnchor>
  <xdr:twoCellAnchor>
    <xdr:from>
      <xdr:col>0</xdr:col>
      <xdr:colOff>209550</xdr:colOff>
      <xdr:row>30</xdr:row>
      <xdr:rowOff>9525</xdr:rowOff>
    </xdr:from>
    <xdr:to>
      <xdr:col>8</xdr:col>
      <xdr:colOff>228600</xdr:colOff>
      <xdr:row>45</xdr:row>
      <xdr:rowOff>95250</xdr:rowOff>
    </xdr:to>
    <xdr:graphicFrame macro="">
      <xdr:nvGraphicFramePr>
        <xdr:cNvPr id="14545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Faculty%20Data\AAUPfacultySalaryComp-AllYear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trategic%20Indicators\2003%20Indicators\CampusDiversity.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EMP\CampusDiversity.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U:\Strategic%20Indicators\2003%20Indicators\Student-FacultyRatioIndicator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Strategic%20Indicators\2003%20Indicators\Student-FacultyRatioIndicator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TEMP\Student-FacultyRatioIndicator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TEMP\FrQuality.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U:\Strategic%20Indicators\2003%20Indicators\AidAs%25ofTuitio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trategic%20Indicators\2003%20Indicators\AidAs%25ofTuitio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U:\Strategic%20Indicators\2003%20Indicators\FrQuality.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Strategic%20Indicators\2003%20Indicators\FrQualit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aculty%20Data\AAUPfacultySalaryComp-AllYear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TEMP\Endowment$perStudent-hom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Strategic%20Indicators\2003%20Indicators\1-Excess(Deficit)Revenu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trategic%20Indicators\2003%20Indicators\1-Excess(Deficit)Revenu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TEMP\1-Excess(Deficit)Revenu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U:\Strategic%20Indicators\2003%20Indicators\GradRat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Strategic%20Indicators\2003%20Indicators\GradRate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TEMP\GradRate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Strategic%20Indicators\2003%20Indicators\CampusDiversit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cal"/>
      <sheetName val="Summary"/>
      <sheetName val="2001-02"/>
      <sheetName val="2000-01"/>
      <sheetName val="1999-00"/>
      <sheetName val="1998-99exp"/>
      <sheetName val="1998-99"/>
      <sheetName val="1997-98"/>
      <sheetName val="1996-97"/>
      <sheetName val="1995-96"/>
      <sheetName val="1994-95"/>
      <sheetName val="1993-94"/>
      <sheetName val="1992-93"/>
      <sheetName val="1991-92"/>
      <sheetName val="1990-91"/>
      <sheetName val="1989-90"/>
      <sheetName val="1988-89"/>
    </sheetNames>
    <sheetDataSet>
      <sheetData sheetId="0"/>
      <sheetData sheetId="1"/>
      <sheetData sheetId="2"/>
      <sheetData sheetId="3"/>
      <sheetData sheetId="4"/>
      <sheetData sheetId="5"/>
      <sheetData sheetId="6"/>
      <sheetData sheetId="7"/>
      <sheetData sheetId="8"/>
      <sheetData sheetId="9">
        <row r="6">
          <cell r="D6" t="str">
            <v>Rating of</v>
          </cell>
        </row>
        <row r="7">
          <cell r="D7" t="str">
            <v>Average Salary</v>
          </cell>
        </row>
        <row r="8">
          <cell r="D8" t="str">
            <v>PR</v>
          </cell>
          <cell r="E8" t="str">
            <v>AO</v>
          </cell>
          <cell r="F8" t="str">
            <v>AI</v>
          </cell>
        </row>
        <row r="9">
          <cell r="D9">
            <v>2</v>
          </cell>
          <cell r="E9">
            <v>3</v>
          </cell>
          <cell r="F9">
            <v>4</v>
          </cell>
        </row>
        <row r="10">
          <cell r="D10">
            <v>3</v>
          </cell>
          <cell r="E10">
            <v>3</v>
          </cell>
          <cell r="F10">
            <v>3</v>
          </cell>
        </row>
        <row r="11">
          <cell r="D11">
            <v>1</v>
          </cell>
          <cell r="E11">
            <v>1</v>
          </cell>
          <cell r="F11">
            <v>2</v>
          </cell>
        </row>
        <row r="12">
          <cell r="D12">
            <v>1</v>
          </cell>
          <cell r="E12">
            <v>1</v>
          </cell>
          <cell r="F12">
            <v>1</v>
          </cell>
        </row>
        <row r="13">
          <cell r="D13">
            <v>2</v>
          </cell>
          <cell r="E13">
            <v>2</v>
          </cell>
          <cell r="F13">
            <v>1</v>
          </cell>
        </row>
        <row r="14">
          <cell r="D14">
            <v>2</v>
          </cell>
          <cell r="E14">
            <v>2</v>
          </cell>
          <cell r="F14">
            <v>2</v>
          </cell>
        </row>
        <row r="15">
          <cell r="D15">
            <v>1</v>
          </cell>
          <cell r="E15">
            <v>1</v>
          </cell>
          <cell r="F15">
            <v>1</v>
          </cell>
        </row>
        <row r="16">
          <cell r="D16">
            <v>1</v>
          </cell>
          <cell r="E16">
            <v>2</v>
          </cell>
          <cell r="F16">
            <v>2</v>
          </cell>
        </row>
        <row r="17">
          <cell r="D17">
            <v>2</v>
          </cell>
          <cell r="E17">
            <v>2</v>
          </cell>
          <cell r="F17">
            <v>1</v>
          </cell>
        </row>
        <row r="18">
          <cell r="D18">
            <v>1</v>
          </cell>
          <cell r="E18">
            <v>1</v>
          </cell>
          <cell r="F18">
            <v>1</v>
          </cell>
        </row>
      </sheetData>
      <sheetData sheetId="10"/>
      <sheetData sheetId="11"/>
      <sheetData sheetId="12"/>
      <sheetData sheetId="13"/>
      <sheetData sheetId="14"/>
      <sheetData sheetId="15"/>
      <sheetData sheetId="1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FA00"/>
      <sheetName val="FE-DE FY00 (2)"/>
      <sheetName val="FE-DE FY00"/>
      <sheetName val="ComparisonFA99"/>
      <sheetName val="ComparisonFA98"/>
      <sheetName val="Hist"/>
      <sheetName val="CampusDiversity"/>
      <sheetName val="DetailFA99"/>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8">
          <cell r="D8">
            <v>7.410881801125703E-2</v>
          </cell>
        </row>
        <row r="9">
          <cell r="D9">
            <v>6.943620178041543E-2</v>
          </cell>
        </row>
        <row r="10">
          <cell r="D10">
            <v>9.8853085745494271E-2</v>
          </cell>
        </row>
        <row r="11">
          <cell r="D11">
            <v>0.18398876404494383</v>
          </cell>
        </row>
        <row r="12">
          <cell r="D12">
            <v>2.2764227642276424E-2</v>
          </cell>
        </row>
        <row r="13">
          <cell r="D13">
            <v>8.521906596051998E-2</v>
          </cell>
        </row>
        <row r="14">
          <cell r="D14">
            <v>0.13282732447817835</v>
          </cell>
        </row>
        <row r="15">
          <cell r="D15">
            <v>0.12805872756933115</v>
          </cell>
        </row>
        <row r="16">
          <cell r="D16">
            <v>5.200433369447454E-2</v>
          </cell>
        </row>
        <row r="17">
          <cell r="D17">
            <v>0.10747663551401869</v>
          </cell>
        </row>
        <row r="18">
          <cell r="D18">
            <v>7.9237713139418256E-2</v>
          </cell>
        </row>
        <row r="19">
          <cell r="D19">
            <v>0.11899791231732777</v>
          </cell>
        </row>
        <row r="20">
          <cell r="D20">
            <v>0.13659058487874465</v>
          </cell>
        </row>
        <row r="21">
          <cell r="D21">
            <v>0.14430147058823528</v>
          </cell>
        </row>
        <row r="22">
          <cell r="D22">
            <v>6.6046511627906979E-2</v>
          </cell>
        </row>
        <row r="23">
          <cell r="D23">
            <v>4.1006523765144458E-2</v>
          </cell>
        </row>
        <row r="24">
          <cell r="D24">
            <v>6.1515748031496065E-2</v>
          </cell>
        </row>
        <row r="25">
          <cell r="D25">
            <v>0.10455764075067024</v>
          </cell>
        </row>
        <row r="26">
          <cell r="D26">
            <v>5.2267486548808612E-2</v>
          </cell>
        </row>
        <row r="27">
          <cell r="D27">
            <v>5.5615550755939526E-2</v>
          </cell>
        </row>
        <row r="28">
          <cell r="D28">
            <v>6.9724770642201839E-2</v>
          </cell>
        </row>
        <row r="29">
          <cell r="D29">
            <v>0.15255423372988103</v>
          </cell>
        </row>
        <row r="30">
          <cell r="D30">
            <v>7.3591057289240799E-2</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FA00"/>
      <sheetName val="FE-DE FY00 (2)"/>
      <sheetName val="FE-DE FY00"/>
      <sheetName val="ComparisonFA99"/>
      <sheetName val="ComparisonFA98"/>
      <sheetName val="Hist"/>
      <sheetName val="CampusDiversity"/>
      <sheetName val="DetailFA99"/>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8">
          <cell r="D8">
            <v>7.410881801125703E-2</v>
          </cell>
        </row>
        <row r="9">
          <cell r="D9">
            <v>6.943620178041543E-2</v>
          </cell>
        </row>
        <row r="10">
          <cell r="D10">
            <v>9.8853085745494271E-2</v>
          </cell>
        </row>
        <row r="11">
          <cell r="D11">
            <v>0.18398876404494383</v>
          </cell>
        </row>
        <row r="12">
          <cell r="D12">
            <v>2.2764227642276424E-2</v>
          </cell>
        </row>
        <row r="13">
          <cell r="D13">
            <v>8.521906596051998E-2</v>
          </cell>
        </row>
        <row r="14">
          <cell r="D14">
            <v>0.13282732447817835</v>
          </cell>
        </row>
        <row r="15">
          <cell r="D15">
            <v>0.12805872756933115</v>
          </cell>
        </row>
        <row r="16">
          <cell r="D16">
            <v>5.200433369447454E-2</v>
          </cell>
        </row>
        <row r="17">
          <cell r="D17">
            <v>0.10747663551401869</v>
          </cell>
        </row>
        <row r="18">
          <cell r="D18">
            <v>7.9237713139418256E-2</v>
          </cell>
        </row>
        <row r="19">
          <cell r="D19">
            <v>0.11899791231732777</v>
          </cell>
        </row>
        <row r="20">
          <cell r="D20">
            <v>0.13659058487874465</v>
          </cell>
        </row>
        <row r="21">
          <cell r="D21">
            <v>0.14430147058823528</v>
          </cell>
        </row>
        <row r="22">
          <cell r="D22">
            <v>6.6046511627906979E-2</v>
          </cell>
        </row>
        <row r="23">
          <cell r="D23">
            <v>4.1006523765144458E-2</v>
          </cell>
        </row>
        <row r="24">
          <cell r="D24">
            <v>6.1515748031496065E-2</v>
          </cell>
        </row>
        <row r="25">
          <cell r="D25">
            <v>0.10455764075067024</v>
          </cell>
        </row>
        <row r="26">
          <cell r="D26">
            <v>5.2267486548808612E-2</v>
          </cell>
        </row>
        <row r="27">
          <cell r="D27">
            <v>5.5615550755939526E-2</v>
          </cell>
        </row>
        <row r="28">
          <cell r="D28">
            <v>6.9724770642201839E-2</v>
          </cell>
        </row>
        <row r="29">
          <cell r="D29">
            <v>0.15255423372988103</v>
          </cell>
        </row>
        <row r="30">
          <cell r="D30">
            <v>7.3591057289240799E-2</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cal"/>
      <sheetName val="Comparison00"/>
      <sheetName val="PrelimFTE Calcs FY01 DE "/>
      <sheetName val="Comparison98"/>
      <sheetName val="Detail98"/>
      <sheetName val="Comparison97"/>
      <sheetName val="Detail97"/>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FTES"/>
    </sheetNames>
    <sheetDataSet>
      <sheetData sheetId="0"/>
      <sheetData sheetId="1"/>
      <sheetData sheetId="2">
        <row r="10">
          <cell r="B10">
            <v>16.579999999999998</v>
          </cell>
          <cell r="C10">
            <v>19.950617283950617</v>
          </cell>
          <cell r="D10">
            <v>16.579999999999998</v>
          </cell>
          <cell r="E10">
            <v>16.579999999999998</v>
          </cell>
        </row>
        <row r="11">
          <cell r="B11">
            <v>11.152941176470588</v>
          </cell>
          <cell r="C11">
            <v>11.694736842105263</v>
          </cell>
          <cell r="D11">
            <v>11.152941176470588</v>
          </cell>
          <cell r="E11">
            <v>11.152941176470588</v>
          </cell>
        </row>
        <row r="12">
          <cell r="B12">
            <v>10.636363636363637</v>
          </cell>
          <cell r="C12">
            <v>11.180851063829786</v>
          </cell>
          <cell r="D12">
            <v>10.636363636363637</v>
          </cell>
          <cell r="E12">
            <v>10.636363636363637</v>
          </cell>
        </row>
        <row r="13">
          <cell r="B13">
            <v>9.989528795811518</v>
          </cell>
          <cell r="C13">
            <v>12.72</v>
          </cell>
          <cell r="D13">
            <v>10.109947643979057</v>
          </cell>
          <cell r="E13">
            <v>10.109947643979057</v>
          </cell>
        </row>
        <row r="14">
          <cell r="B14">
            <v>9.9359349787844362</v>
          </cell>
          <cell r="C14">
            <v>10.352201257861635</v>
          </cell>
          <cell r="D14">
            <v>10.120181676925833</v>
          </cell>
          <cell r="E14">
            <v>10.120181676925833</v>
          </cell>
        </row>
        <row r="15">
          <cell r="B15">
            <v>11.698452380952382</v>
          </cell>
          <cell r="C15">
            <v>12.784313725490197</v>
          </cell>
          <cell r="D15">
            <v>11.698452380952382</v>
          </cell>
          <cell r="E15">
            <v>11.698452380952382</v>
          </cell>
        </row>
        <row r="16">
          <cell r="B16">
            <v>11.124374255065554</v>
          </cell>
          <cell r="C16">
            <v>12.117647058823529</v>
          </cell>
          <cell r="D16">
            <v>11.124374255065554</v>
          </cell>
          <cell r="E16">
            <v>11.124374255065554</v>
          </cell>
        </row>
        <row r="17">
          <cell r="B17">
            <v>10.928395061728395</v>
          </cell>
          <cell r="C17">
            <v>12.689655172413794</v>
          </cell>
          <cell r="D17">
            <v>10.928395061728395</v>
          </cell>
          <cell r="E17">
            <v>10.928395061728395</v>
          </cell>
        </row>
        <row r="18">
          <cell r="B18">
            <v>10.083429228998849</v>
          </cell>
          <cell r="C18">
            <v>10.581818181818182</v>
          </cell>
          <cell r="D18">
            <v>10.083429228998849</v>
          </cell>
          <cell r="E18">
            <v>10.083429228998849</v>
          </cell>
        </row>
        <row r="19">
          <cell r="B19">
            <v>10.832845433255269</v>
          </cell>
          <cell r="C19">
            <v>11.005952380952381</v>
          </cell>
          <cell r="D19">
            <v>10.832845433255269</v>
          </cell>
          <cell r="E19">
            <v>10.832845433255269</v>
          </cell>
        </row>
        <row r="20">
          <cell r="B20">
            <v>13.089195068890501</v>
          </cell>
          <cell r="C20">
            <v>15.419753086419753</v>
          </cell>
          <cell r="D20">
            <v>13.089195068890501</v>
          </cell>
          <cell r="E20">
            <v>13.089195068890501</v>
          </cell>
        </row>
        <row r="21">
          <cell r="B21">
            <v>10.931034482758621</v>
          </cell>
          <cell r="C21">
            <v>12.13076923076923</v>
          </cell>
          <cell r="D21">
            <v>10.931034482758621</v>
          </cell>
          <cell r="E21">
            <v>10.931034482758621</v>
          </cell>
        </row>
        <row r="22">
          <cell r="B22">
            <v>12.187303252885625</v>
          </cell>
          <cell r="C22">
            <v>15.204225352112676</v>
          </cell>
          <cell r="D22">
            <v>12.187303252885625</v>
          </cell>
          <cell r="E22">
            <v>12.292235047219309</v>
          </cell>
        </row>
        <row r="23">
          <cell r="B23">
            <v>11.118613138686131</v>
          </cell>
          <cell r="C23">
            <v>12</v>
          </cell>
          <cell r="D23">
            <v>11.240875912408759</v>
          </cell>
          <cell r="E23">
            <v>11.240875912408759</v>
          </cell>
        </row>
        <row r="24">
          <cell r="B24">
            <v>11.398153846153846</v>
          </cell>
          <cell r="C24">
            <v>12.432432432432432</v>
          </cell>
          <cell r="D24">
            <v>11.784615384615385</v>
          </cell>
          <cell r="E24">
            <v>11.784615384615385</v>
          </cell>
        </row>
        <row r="25">
          <cell r="B25">
            <v>11.940594059405941</v>
          </cell>
          <cell r="C25">
            <v>12.901098901098901</v>
          </cell>
          <cell r="D25">
            <v>11.940594059405941</v>
          </cell>
          <cell r="E25">
            <v>11.940594059405941</v>
          </cell>
        </row>
        <row r="26">
          <cell r="B26">
            <v>11.864583333333334</v>
          </cell>
          <cell r="C26">
            <v>14.597402597402597</v>
          </cell>
          <cell r="D26">
            <v>12.114583333333334</v>
          </cell>
          <cell r="E26">
            <v>12.114583333333334</v>
          </cell>
        </row>
        <row r="27">
          <cell r="B27">
            <v>14.486842105263158</v>
          </cell>
          <cell r="C27">
            <v>15.903703703703703</v>
          </cell>
          <cell r="D27">
            <v>14.486842105263158</v>
          </cell>
          <cell r="E27">
            <v>14.486842105263158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cal"/>
      <sheetName val="Comparison00"/>
      <sheetName val="PrelimFTE Calcs FY01 DE "/>
      <sheetName val="Comparison98"/>
      <sheetName val="Detail98"/>
      <sheetName val="Comparison97"/>
      <sheetName val="Detail97"/>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FTES"/>
    </sheetNames>
    <sheetDataSet>
      <sheetData sheetId="0"/>
      <sheetData sheetId="1"/>
      <sheetData sheetId="2">
        <row r="10">
          <cell r="B10">
            <v>16.579999999999998</v>
          </cell>
          <cell r="C10">
            <v>19.950617283950617</v>
          </cell>
          <cell r="D10">
            <v>16.579999999999998</v>
          </cell>
          <cell r="E10">
            <v>16.579999999999998</v>
          </cell>
        </row>
        <row r="11">
          <cell r="B11">
            <v>11.152941176470588</v>
          </cell>
          <cell r="C11">
            <v>11.694736842105263</v>
          </cell>
          <cell r="D11">
            <v>11.152941176470588</v>
          </cell>
          <cell r="E11">
            <v>11.152941176470588</v>
          </cell>
        </row>
        <row r="12">
          <cell r="B12">
            <v>10.636363636363637</v>
          </cell>
          <cell r="C12">
            <v>11.180851063829786</v>
          </cell>
          <cell r="D12">
            <v>10.636363636363637</v>
          </cell>
          <cell r="E12">
            <v>10.636363636363637</v>
          </cell>
        </row>
        <row r="13">
          <cell r="B13">
            <v>9.989528795811518</v>
          </cell>
          <cell r="C13">
            <v>12.72</v>
          </cell>
          <cell r="D13">
            <v>10.109947643979057</v>
          </cell>
          <cell r="E13">
            <v>10.109947643979057</v>
          </cell>
        </row>
        <row r="14">
          <cell r="B14">
            <v>9.9359349787844362</v>
          </cell>
          <cell r="C14">
            <v>10.352201257861635</v>
          </cell>
          <cell r="D14">
            <v>10.120181676925833</v>
          </cell>
          <cell r="E14">
            <v>10.120181676925833</v>
          </cell>
        </row>
        <row r="15">
          <cell r="B15">
            <v>11.698452380952382</v>
          </cell>
          <cell r="C15">
            <v>12.784313725490197</v>
          </cell>
          <cell r="D15">
            <v>11.698452380952382</v>
          </cell>
          <cell r="E15">
            <v>11.698452380952382</v>
          </cell>
        </row>
        <row r="16">
          <cell r="B16">
            <v>11.124374255065554</v>
          </cell>
          <cell r="C16">
            <v>12.117647058823529</v>
          </cell>
          <cell r="D16">
            <v>11.124374255065554</v>
          </cell>
          <cell r="E16">
            <v>11.124374255065554</v>
          </cell>
        </row>
        <row r="17">
          <cell r="B17">
            <v>10.928395061728395</v>
          </cell>
          <cell r="C17">
            <v>12.689655172413794</v>
          </cell>
          <cell r="D17">
            <v>10.928395061728395</v>
          </cell>
          <cell r="E17">
            <v>10.928395061728395</v>
          </cell>
        </row>
        <row r="18">
          <cell r="B18">
            <v>10.083429228998849</v>
          </cell>
          <cell r="C18">
            <v>10.581818181818182</v>
          </cell>
          <cell r="D18">
            <v>10.083429228998849</v>
          </cell>
          <cell r="E18">
            <v>10.083429228998849</v>
          </cell>
        </row>
        <row r="19">
          <cell r="B19">
            <v>10.832845433255269</v>
          </cell>
          <cell r="C19">
            <v>11.005952380952381</v>
          </cell>
          <cell r="D19">
            <v>10.832845433255269</v>
          </cell>
          <cell r="E19">
            <v>10.832845433255269</v>
          </cell>
        </row>
        <row r="20">
          <cell r="B20">
            <v>13.089195068890501</v>
          </cell>
          <cell r="C20">
            <v>15.419753086419753</v>
          </cell>
          <cell r="D20">
            <v>13.089195068890501</v>
          </cell>
          <cell r="E20">
            <v>13.089195068890501</v>
          </cell>
        </row>
        <row r="21">
          <cell r="B21">
            <v>10.931034482758621</v>
          </cell>
          <cell r="C21">
            <v>12.13076923076923</v>
          </cell>
          <cell r="D21">
            <v>10.931034482758621</v>
          </cell>
          <cell r="E21">
            <v>10.931034482758621</v>
          </cell>
        </row>
        <row r="22">
          <cell r="B22">
            <v>12.187303252885625</v>
          </cell>
          <cell r="C22">
            <v>15.204225352112676</v>
          </cell>
          <cell r="D22">
            <v>12.187303252885625</v>
          </cell>
          <cell r="E22">
            <v>12.292235047219309</v>
          </cell>
        </row>
        <row r="23">
          <cell r="B23">
            <v>11.118613138686131</v>
          </cell>
          <cell r="C23">
            <v>12</v>
          </cell>
          <cell r="D23">
            <v>11.240875912408759</v>
          </cell>
          <cell r="E23">
            <v>11.240875912408759</v>
          </cell>
        </row>
        <row r="24">
          <cell r="B24">
            <v>11.398153846153846</v>
          </cell>
          <cell r="C24">
            <v>12.432432432432432</v>
          </cell>
          <cell r="D24">
            <v>11.784615384615385</v>
          </cell>
          <cell r="E24">
            <v>11.784615384615385</v>
          </cell>
        </row>
        <row r="25">
          <cell r="B25">
            <v>11.940594059405941</v>
          </cell>
          <cell r="C25">
            <v>12.901098901098901</v>
          </cell>
          <cell r="D25">
            <v>11.940594059405941</v>
          </cell>
          <cell r="E25">
            <v>11.940594059405941</v>
          </cell>
        </row>
        <row r="26">
          <cell r="B26">
            <v>11.864583333333334</v>
          </cell>
          <cell r="C26">
            <v>14.597402597402597</v>
          </cell>
          <cell r="D26">
            <v>12.114583333333334</v>
          </cell>
          <cell r="E26">
            <v>12.114583333333334</v>
          </cell>
        </row>
        <row r="27">
          <cell r="B27">
            <v>14.486842105263158</v>
          </cell>
          <cell r="C27">
            <v>15.903703703703703</v>
          </cell>
          <cell r="D27">
            <v>14.486842105263158</v>
          </cell>
          <cell r="E27">
            <v>14.486842105263158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cal"/>
      <sheetName val="Comparison00"/>
      <sheetName val="PrelimFTE Calcs FY01 DE "/>
      <sheetName val="Comparison98"/>
      <sheetName val="Detail98"/>
      <sheetName val="Comparison97"/>
      <sheetName val="Detail97"/>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FTES"/>
    </sheetNames>
    <sheetDataSet>
      <sheetData sheetId="0"/>
      <sheetData sheetId="1"/>
      <sheetData sheetId="2">
        <row r="10">
          <cell r="B10">
            <v>16.579999999999998</v>
          </cell>
          <cell r="C10">
            <v>19.950617283950617</v>
          </cell>
          <cell r="D10">
            <v>16.579999999999998</v>
          </cell>
          <cell r="E10">
            <v>16.579999999999998</v>
          </cell>
        </row>
        <row r="11">
          <cell r="B11">
            <v>11.152941176470588</v>
          </cell>
          <cell r="C11">
            <v>11.694736842105263</v>
          </cell>
          <cell r="D11">
            <v>11.152941176470588</v>
          </cell>
          <cell r="E11">
            <v>11.152941176470588</v>
          </cell>
        </row>
        <row r="12">
          <cell r="B12">
            <v>10.636363636363637</v>
          </cell>
          <cell r="C12">
            <v>11.180851063829786</v>
          </cell>
          <cell r="D12">
            <v>10.636363636363637</v>
          </cell>
          <cell r="E12">
            <v>10.636363636363637</v>
          </cell>
        </row>
        <row r="13">
          <cell r="B13">
            <v>9.989528795811518</v>
          </cell>
          <cell r="C13">
            <v>12.72</v>
          </cell>
          <cell r="D13">
            <v>10.109947643979057</v>
          </cell>
          <cell r="E13">
            <v>10.109947643979057</v>
          </cell>
        </row>
        <row r="14">
          <cell r="B14">
            <v>9.9359349787844362</v>
          </cell>
          <cell r="C14">
            <v>10.352201257861635</v>
          </cell>
          <cell r="D14">
            <v>10.120181676925833</v>
          </cell>
          <cell r="E14">
            <v>10.120181676925833</v>
          </cell>
        </row>
        <row r="15">
          <cell r="B15">
            <v>11.698452380952382</v>
          </cell>
          <cell r="C15">
            <v>12.784313725490197</v>
          </cell>
          <cell r="D15">
            <v>11.698452380952382</v>
          </cell>
          <cell r="E15">
            <v>11.698452380952382</v>
          </cell>
        </row>
        <row r="16">
          <cell r="B16">
            <v>11.124374255065554</v>
          </cell>
          <cell r="C16">
            <v>12.117647058823529</v>
          </cell>
          <cell r="D16">
            <v>11.124374255065554</v>
          </cell>
          <cell r="E16">
            <v>11.124374255065554</v>
          </cell>
        </row>
        <row r="17">
          <cell r="B17">
            <v>10.928395061728395</v>
          </cell>
          <cell r="C17">
            <v>12.689655172413794</v>
          </cell>
          <cell r="D17">
            <v>10.928395061728395</v>
          </cell>
          <cell r="E17">
            <v>10.928395061728395</v>
          </cell>
        </row>
        <row r="18">
          <cell r="B18">
            <v>10.083429228998849</v>
          </cell>
          <cell r="C18">
            <v>10.581818181818182</v>
          </cell>
          <cell r="D18">
            <v>10.083429228998849</v>
          </cell>
          <cell r="E18">
            <v>10.083429228998849</v>
          </cell>
        </row>
        <row r="19">
          <cell r="B19">
            <v>10.832845433255269</v>
          </cell>
          <cell r="C19">
            <v>11.005952380952381</v>
          </cell>
          <cell r="D19">
            <v>10.832845433255269</v>
          </cell>
          <cell r="E19">
            <v>10.832845433255269</v>
          </cell>
        </row>
        <row r="20">
          <cell r="B20">
            <v>13.089195068890501</v>
          </cell>
          <cell r="C20">
            <v>15.419753086419753</v>
          </cell>
          <cell r="D20">
            <v>13.089195068890501</v>
          </cell>
          <cell r="E20">
            <v>13.089195068890501</v>
          </cell>
        </row>
        <row r="21">
          <cell r="B21">
            <v>10.931034482758621</v>
          </cell>
          <cell r="C21">
            <v>12.13076923076923</v>
          </cell>
          <cell r="D21">
            <v>10.931034482758621</v>
          </cell>
          <cell r="E21">
            <v>10.931034482758621</v>
          </cell>
        </row>
        <row r="22">
          <cell r="B22">
            <v>12.187303252885625</v>
          </cell>
          <cell r="C22">
            <v>15.204225352112676</v>
          </cell>
          <cell r="D22">
            <v>12.187303252885625</v>
          </cell>
          <cell r="E22">
            <v>12.292235047219309</v>
          </cell>
        </row>
        <row r="23">
          <cell r="B23">
            <v>11.118613138686131</v>
          </cell>
          <cell r="C23">
            <v>12</v>
          </cell>
          <cell r="D23">
            <v>11.240875912408759</v>
          </cell>
          <cell r="E23">
            <v>11.240875912408759</v>
          </cell>
        </row>
        <row r="24">
          <cell r="B24">
            <v>11.398153846153846</v>
          </cell>
          <cell r="C24">
            <v>12.432432432432432</v>
          </cell>
          <cell r="D24">
            <v>11.784615384615385</v>
          </cell>
          <cell r="E24">
            <v>11.784615384615385</v>
          </cell>
        </row>
        <row r="25">
          <cell r="B25">
            <v>11.940594059405941</v>
          </cell>
          <cell r="C25">
            <v>12.901098901098901</v>
          </cell>
          <cell r="D25">
            <v>11.940594059405941</v>
          </cell>
          <cell r="E25">
            <v>11.940594059405941</v>
          </cell>
        </row>
        <row r="26">
          <cell r="B26">
            <v>11.864583333333334</v>
          </cell>
          <cell r="C26">
            <v>14.597402597402597</v>
          </cell>
          <cell r="D26">
            <v>12.114583333333334</v>
          </cell>
          <cell r="E26">
            <v>12.114583333333334</v>
          </cell>
        </row>
        <row r="27">
          <cell r="B27">
            <v>14.486842105263158</v>
          </cell>
          <cell r="C27">
            <v>15.903703703703703</v>
          </cell>
          <cell r="D27">
            <v>14.486842105263158</v>
          </cell>
          <cell r="E27">
            <v>14.486842105263158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QualityComp"/>
      <sheetName val="FrQualityHist"/>
      <sheetName val="SATs"/>
      <sheetName val="Rank"/>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eFY99 (2)"/>
      <sheetName val="CompareFY99"/>
      <sheetName val="Finance FY99 DE"/>
      <sheetName val="CompareFY98"/>
      <sheetName val="CompareFY97"/>
      <sheetName val="Hist"/>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eFY99 (2)"/>
      <sheetName val="CompareFY99"/>
      <sheetName val="Finance FY99 DE"/>
      <sheetName val="CompareFY98"/>
      <sheetName val="CompareFY97"/>
      <sheetName val="Hist"/>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QualityComp"/>
      <sheetName val="FrQualityHist"/>
      <sheetName val="SATs"/>
      <sheetName val="Rank"/>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QualityComp"/>
      <sheetName val="FrQualityHist"/>
      <sheetName val="SATs"/>
      <sheetName val="Rank"/>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cal"/>
      <sheetName val="Summary"/>
      <sheetName val="2001-02"/>
      <sheetName val="2000-01"/>
      <sheetName val="1999-00"/>
      <sheetName val="1998-99exp"/>
      <sheetName val="1998-99"/>
      <sheetName val="1997-98"/>
      <sheetName val="1996-97"/>
      <sheetName val="1995-96"/>
      <sheetName val="1994-95"/>
      <sheetName val="1993-94"/>
      <sheetName val="1992-93"/>
      <sheetName val="1991-92"/>
      <sheetName val="1990-91"/>
      <sheetName val="1989-90"/>
      <sheetName val="1988-89"/>
    </sheetNames>
    <sheetDataSet>
      <sheetData sheetId="0"/>
      <sheetData sheetId="1"/>
      <sheetData sheetId="2"/>
      <sheetData sheetId="3"/>
      <sheetData sheetId="4"/>
      <sheetData sheetId="5"/>
      <sheetData sheetId="6"/>
      <sheetData sheetId="7"/>
      <sheetData sheetId="8"/>
      <sheetData sheetId="9" refreshError="1">
        <row r="6">
          <cell r="D6" t="str">
            <v>Rating of</v>
          </cell>
        </row>
        <row r="7">
          <cell r="D7" t="str">
            <v>Average Salary</v>
          </cell>
        </row>
        <row r="8">
          <cell r="D8" t="str">
            <v>PR</v>
          </cell>
          <cell r="E8" t="str">
            <v>AO</v>
          </cell>
          <cell r="F8" t="str">
            <v>AI</v>
          </cell>
        </row>
        <row r="9">
          <cell r="D9">
            <v>2</v>
          </cell>
          <cell r="E9">
            <v>3</v>
          </cell>
          <cell r="F9">
            <v>4</v>
          </cell>
        </row>
        <row r="10">
          <cell r="D10">
            <v>3</v>
          </cell>
          <cell r="E10">
            <v>3</v>
          </cell>
          <cell r="F10">
            <v>3</v>
          </cell>
        </row>
        <row r="11">
          <cell r="D11">
            <v>1</v>
          </cell>
          <cell r="E11">
            <v>1</v>
          </cell>
          <cell r="F11">
            <v>2</v>
          </cell>
        </row>
        <row r="12">
          <cell r="D12">
            <v>1</v>
          </cell>
          <cell r="E12">
            <v>1</v>
          </cell>
          <cell r="F12">
            <v>1</v>
          </cell>
        </row>
        <row r="13">
          <cell r="D13">
            <v>2</v>
          </cell>
          <cell r="E13">
            <v>2</v>
          </cell>
          <cell r="F13">
            <v>1</v>
          </cell>
        </row>
        <row r="14">
          <cell r="D14">
            <v>2</v>
          </cell>
          <cell r="E14">
            <v>2</v>
          </cell>
          <cell r="F14">
            <v>2</v>
          </cell>
        </row>
        <row r="15">
          <cell r="D15">
            <v>1</v>
          </cell>
          <cell r="E15">
            <v>1</v>
          </cell>
          <cell r="F15">
            <v>1</v>
          </cell>
        </row>
        <row r="16">
          <cell r="D16">
            <v>1</v>
          </cell>
          <cell r="E16">
            <v>2</v>
          </cell>
          <cell r="F16">
            <v>2</v>
          </cell>
        </row>
        <row r="17">
          <cell r="D17">
            <v>2</v>
          </cell>
          <cell r="E17">
            <v>2</v>
          </cell>
          <cell r="F17">
            <v>1</v>
          </cell>
        </row>
        <row r="18">
          <cell r="D18">
            <v>1</v>
          </cell>
          <cell r="E18">
            <v>1</v>
          </cell>
          <cell r="F18">
            <v>1</v>
          </cell>
        </row>
      </sheetData>
      <sheetData sheetId="10"/>
      <sheetData sheetId="11"/>
      <sheetData sheetId="12"/>
      <sheetData sheetId="13"/>
      <sheetData sheetId="14"/>
      <sheetData sheetId="15"/>
      <sheetData sheetId="16"/>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calGrowth"/>
      <sheetName val="EndowReturnsComparison99"/>
      <sheetName val="EndowReturnsComparison98"/>
      <sheetName val="HistoricalEndow-FTE"/>
      <sheetName val="EndowToFTE-Comparison99"/>
      <sheetName val="EndowDetail99"/>
      <sheetName val="EndowToFTE-Comparison98"/>
      <sheetName val="Data98"/>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99"/>
      <sheetName val="Finance FY99 DE"/>
      <sheetName val="Comparison95"/>
      <sheetName val="Historical"/>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ow r="10">
          <cell r="C10" t="str">
            <v>FICE</v>
          </cell>
          <cell r="D10" t="str">
            <v>Carnegie</v>
          </cell>
        </row>
        <row r="11">
          <cell r="C11">
            <v>3229</v>
          </cell>
          <cell r="D11" t="str">
            <v>BAI</v>
          </cell>
          <cell r="L11">
            <v>1484564</v>
          </cell>
          <cell r="M11">
            <v>35479072</v>
          </cell>
          <cell r="N11">
            <v>4.184337177702957E-2</v>
          </cell>
          <cell r="P11">
            <v>36963636</v>
          </cell>
        </row>
        <row r="12">
          <cell r="C12">
            <v>3230</v>
          </cell>
          <cell r="D12" t="str">
            <v>BAI</v>
          </cell>
          <cell r="L12">
            <v>6198865</v>
          </cell>
          <cell r="M12">
            <v>153398955</v>
          </cell>
          <cell r="N12">
            <v>4.041008623559398E-2</v>
          </cell>
          <cell r="P12">
            <v>159597820</v>
          </cell>
        </row>
        <row r="13">
          <cell r="C13">
            <v>3835</v>
          </cell>
          <cell r="D13" t="str">
            <v>BAI</v>
          </cell>
          <cell r="L13">
            <v>2512812</v>
          </cell>
          <cell r="M13">
            <v>119487713</v>
          </cell>
          <cell r="N13">
            <v>2.1029877774964192E-2</v>
          </cell>
          <cell r="P13">
            <v>122000525</v>
          </cell>
        </row>
        <row r="14">
          <cell r="C14">
            <v>1961</v>
          </cell>
          <cell r="D14" t="str">
            <v>BAI</v>
          </cell>
          <cell r="L14">
            <v>22148480</v>
          </cell>
          <cell r="M14">
            <v>171588508</v>
          </cell>
          <cell r="N14">
            <v>0.12907904065463405</v>
          </cell>
          <cell r="P14">
            <v>193736988</v>
          </cell>
        </row>
        <row r="15">
          <cell r="C15">
            <v>3037</v>
          </cell>
          <cell r="D15" t="str">
            <v>BAI</v>
          </cell>
          <cell r="L15">
            <v>20178644</v>
          </cell>
          <cell r="M15">
            <v>266008141</v>
          </cell>
          <cell r="N15">
            <v>7.5857242278912052E-2</v>
          </cell>
          <cell r="P15">
            <v>286186785</v>
          </cell>
        </row>
        <row r="16">
          <cell r="C16">
            <v>1347</v>
          </cell>
          <cell r="D16" t="str">
            <v>BAI</v>
          </cell>
          <cell r="L16">
            <v>63164213</v>
          </cell>
          <cell r="M16">
            <v>402874928</v>
          </cell>
          <cell r="N16">
            <v>0.15678367803518417</v>
          </cell>
          <cell r="P16">
            <v>466039141</v>
          </cell>
        </row>
        <row r="17">
          <cell r="C17">
            <v>1379</v>
          </cell>
          <cell r="D17" t="str">
            <v>BAI</v>
          </cell>
          <cell r="L17">
            <v>24930060</v>
          </cell>
          <cell r="M17">
            <v>165958073</v>
          </cell>
          <cell r="N17">
            <v>0.15021902550049493</v>
          </cell>
          <cell r="P17">
            <v>190888133</v>
          </cell>
        </row>
        <row r="18">
          <cell r="C18">
            <v>3253</v>
          </cell>
          <cell r="D18" t="str">
            <v>BAI</v>
          </cell>
          <cell r="L18">
            <v>7724555</v>
          </cell>
          <cell r="M18">
            <v>196771911</v>
          </cell>
          <cell r="N18">
            <v>3.9256390613597286E-2</v>
          </cell>
          <cell r="P18">
            <v>204496466</v>
          </cell>
        </row>
        <row r="19">
          <cell r="C19">
            <v>3265</v>
          </cell>
          <cell r="D19" t="str">
            <v>BAI</v>
          </cell>
          <cell r="L19">
            <v>11726000</v>
          </cell>
          <cell r="M19">
            <v>305404000</v>
          </cell>
          <cell r="N19">
            <v>3.8395043941795132E-2</v>
          </cell>
          <cell r="P19">
            <v>317130000</v>
          </cell>
        </row>
        <row r="20">
          <cell r="C20">
            <v>3268</v>
          </cell>
          <cell r="D20" t="str">
            <v>BAI</v>
          </cell>
          <cell r="L20">
            <v>15948994</v>
          </cell>
          <cell r="M20">
            <v>177834263</v>
          </cell>
          <cell r="N20">
            <v>8.968459581942316E-2</v>
          </cell>
          <cell r="P20">
            <v>193783257</v>
          </cell>
        </row>
        <row r="21">
          <cell r="C21">
            <v>2728</v>
          </cell>
          <cell r="D21" t="str">
            <v>BAI</v>
          </cell>
          <cell r="L21">
            <v>49567442</v>
          </cell>
          <cell r="M21">
            <v>386436132</v>
          </cell>
          <cell r="N21">
            <v>0.12826813513390617</v>
          </cell>
          <cell r="P21">
            <v>436003574</v>
          </cell>
        </row>
        <row r="22">
          <cell r="C22">
            <v>2731</v>
          </cell>
          <cell r="D22" t="str">
            <v>BAI</v>
          </cell>
          <cell r="L22">
            <v>9304417</v>
          </cell>
          <cell r="M22">
            <v>177474493</v>
          </cell>
          <cell r="N22">
            <v>5.2426784506999551E-2</v>
          </cell>
          <cell r="P22">
            <v>186778910</v>
          </cell>
        </row>
        <row r="23">
          <cell r="C23">
            <v>3279</v>
          </cell>
          <cell r="D23" t="str">
            <v>BAI</v>
          </cell>
          <cell r="L23">
            <v>9825069</v>
          </cell>
          <cell r="M23">
            <v>83766817</v>
          </cell>
          <cell r="N23">
            <v>0.11729070474290554</v>
          </cell>
          <cell r="P23">
            <v>93591886</v>
          </cell>
        </row>
        <row r="24">
          <cell r="C24">
            <v>3065</v>
          </cell>
          <cell r="D24" t="str">
            <v>BAI</v>
          </cell>
          <cell r="L24">
            <v>20392747</v>
          </cell>
          <cell r="M24">
            <v>159350167</v>
          </cell>
          <cell r="N24">
            <v>0.12797443130385924</v>
          </cell>
          <cell r="P24">
            <v>179742914</v>
          </cell>
        </row>
        <row r="25">
          <cell r="C25">
            <v>3301</v>
          </cell>
          <cell r="D25" t="str">
            <v>BAI</v>
          </cell>
          <cell r="L25">
            <v>12240841</v>
          </cell>
          <cell r="M25">
            <v>95649820</v>
          </cell>
          <cell r="N25">
            <v>0.12797557799899675</v>
          </cell>
          <cell r="P25">
            <v>107890661</v>
          </cell>
        </row>
        <row r="26">
          <cell r="C26">
            <v>3304</v>
          </cell>
          <cell r="D26" t="str">
            <v>BAI</v>
          </cell>
          <cell r="L26">
            <v>21940521</v>
          </cell>
          <cell r="M26">
            <v>153941375</v>
          </cell>
          <cell r="N26">
            <v>0.14252517232615339</v>
          </cell>
          <cell r="P26">
            <v>175881896</v>
          </cell>
        </row>
        <row r="27">
          <cell r="C27">
            <v>2829</v>
          </cell>
          <cell r="D27" t="str">
            <v>BAI</v>
          </cell>
          <cell r="L27">
            <v>14301704</v>
          </cell>
          <cell r="M27">
            <v>252019431</v>
          </cell>
          <cell r="N27">
            <v>5.6748417942424446E-2</v>
          </cell>
          <cell r="P27">
            <v>266321135</v>
          </cell>
        </row>
        <row r="28">
          <cell r="L28">
            <v>26724550</v>
          </cell>
          <cell r="M28">
            <v>315504594</v>
          </cell>
          <cell r="N28">
            <v>8.470415489417564E-2</v>
          </cell>
          <cell r="P28">
            <v>342229144</v>
          </cell>
        </row>
        <row r="29">
          <cell r="C29">
            <v>3534</v>
          </cell>
          <cell r="D29" t="str">
            <v>BAI</v>
          </cell>
          <cell r="L29">
            <v>11414433</v>
          </cell>
          <cell r="M29">
            <v>335869139</v>
          </cell>
          <cell r="N29">
            <v>3.3984762738204416E-2</v>
          </cell>
          <cell r="P29">
            <v>347283572</v>
          </cell>
        </row>
        <row r="30">
          <cell r="C30">
            <v>3385</v>
          </cell>
          <cell r="D30" t="str">
            <v>BAI</v>
          </cell>
          <cell r="L30">
            <v>3662459</v>
          </cell>
          <cell r="M30">
            <v>146741259</v>
          </cell>
          <cell r="N30">
            <v>2.4958617807688294E-2</v>
          </cell>
          <cell r="P30">
            <v>150403718</v>
          </cell>
        </row>
        <row r="31">
          <cell r="C31">
            <v>3389</v>
          </cell>
          <cell r="D31" t="str">
            <v>BAI</v>
          </cell>
          <cell r="L31">
            <v>5029336</v>
          </cell>
          <cell r="M31">
            <v>131397994</v>
          </cell>
          <cell r="N31">
            <v>3.8275591939402061E-2</v>
          </cell>
          <cell r="P31">
            <v>136427330</v>
          </cell>
        </row>
        <row r="32">
          <cell r="L32">
            <v>27419763</v>
          </cell>
          <cell r="M32">
            <v>126952846</v>
          </cell>
          <cell r="N32">
            <v>0.21598383859783654</v>
          </cell>
          <cell r="P32">
            <v>154372609</v>
          </cell>
        </row>
        <row r="33">
          <cell r="C33">
            <v>3143</v>
          </cell>
          <cell r="D33" t="str">
            <v>BAI</v>
          </cell>
          <cell r="L33">
            <v>9670911</v>
          </cell>
          <cell r="M33">
            <v>113103599</v>
          </cell>
          <cell r="N33">
            <v>8.5504891846987119E-2</v>
          </cell>
          <cell r="P33">
            <v>122774510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99"/>
      <sheetName val="Finance FY99 DE"/>
      <sheetName val="Comparison95"/>
      <sheetName val="Historical"/>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ow r="10">
          <cell r="C10" t="str">
            <v>FICE</v>
          </cell>
          <cell r="D10" t="str">
            <v>Carnegie</v>
          </cell>
        </row>
        <row r="11">
          <cell r="C11">
            <v>3229</v>
          </cell>
          <cell r="D11" t="str">
            <v>BAI</v>
          </cell>
          <cell r="L11">
            <v>1484564</v>
          </cell>
          <cell r="M11">
            <v>35479072</v>
          </cell>
          <cell r="N11">
            <v>4.184337177702957E-2</v>
          </cell>
          <cell r="P11">
            <v>36963636</v>
          </cell>
        </row>
        <row r="12">
          <cell r="C12">
            <v>3230</v>
          </cell>
          <cell r="D12" t="str">
            <v>BAI</v>
          </cell>
          <cell r="L12">
            <v>6198865</v>
          </cell>
          <cell r="M12">
            <v>153398955</v>
          </cell>
          <cell r="N12">
            <v>4.041008623559398E-2</v>
          </cell>
          <cell r="P12">
            <v>159597820</v>
          </cell>
        </row>
        <row r="13">
          <cell r="C13">
            <v>3835</v>
          </cell>
          <cell r="D13" t="str">
            <v>BAI</v>
          </cell>
          <cell r="L13">
            <v>2512812</v>
          </cell>
          <cell r="M13">
            <v>119487713</v>
          </cell>
          <cell r="N13">
            <v>2.1029877774964192E-2</v>
          </cell>
          <cell r="P13">
            <v>122000525</v>
          </cell>
        </row>
        <row r="14">
          <cell r="C14">
            <v>1961</v>
          </cell>
          <cell r="D14" t="str">
            <v>BAI</v>
          </cell>
          <cell r="L14">
            <v>22148480</v>
          </cell>
          <cell r="M14">
            <v>171588508</v>
          </cell>
          <cell r="N14">
            <v>0.12907904065463405</v>
          </cell>
          <cell r="P14">
            <v>193736988</v>
          </cell>
        </row>
        <row r="15">
          <cell r="C15">
            <v>3037</v>
          </cell>
          <cell r="D15" t="str">
            <v>BAI</v>
          </cell>
          <cell r="L15">
            <v>20178644</v>
          </cell>
          <cell r="M15">
            <v>266008141</v>
          </cell>
          <cell r="N15">
            <v>7.5857242278912052E-2</v>
          </cell>
          <cell r="P15">
            <v>286186785</v>
          </cell>
        </row>
        <row r="16">
          <cell r="C16">
            <v>1347</v>
          </cell>
          <cell r="D16" t="str">
            <v>BAI</v>
          </cell>
          <cell r="L16">
            <v>63164213</v>
          </cell>
          <cell r="M16">
            <v>402874928</v>
          </cell>
          <cell r="N16">
            <v>0.15678367803518417</v>
          </cell>
          <cell r="P16">
            <v>466039141</v>
          </cell>
        </row>
        <row r="17">
          <cell r="C17">
            <v>1379</v>
          </cell>
          <cell r="D17" t="str">
            <v>BAI</v>
          </cell>
          <cell r="L17">
            <v>24930060</v>
          </cell>
          <cell r="M17">
            <v>165958073</v>
          </cell>
          <cell r="N17">
            <v>0.15021902550049493</v>
          </cell>
          <cell r="P17">
            <v>190888133</v>
          </cell>
        </row>
        <row r="18">
          <cell r="C18">
            <v>3253</v>
          </cell>
          <cell r="D18" t="str">
            <v>BAI</v>
          </cell>
          <cell r="L18">
            <v>7724555</v>
          </cell>
          <cell r="M18">
            <v>196771911</v>
          </cell>
          <cell r="N18">
            <v>3.9256390613597286E-2</v>
          </cell>
          <cell r="P18">
            <v>204496466</v>
          </cell>
        </row>
        <row r="19">
          <cell r="C19">
            <v>3265</v>
          </cell>
          <cell r="D19" t="str">
            <v>BAI</v>
          </cell>
          <cell r="L19">
            <v>11726000</v>
          </cell>
          <cell r="M19">
            <v>305404000</v>
          </cell>
          <cell r="N19">
            <v>3.8395043941795132E-2</v>
          </cell>
          <cell r="P19">
            <v>317130000</v>
          </cell>
        </row>
        <row r="20">
          <cell r="C20">
            <v>3268</v>
          </cell>
          <cell r="D20" t="str">
            <v>BAI</v>
          </cell>
          <cell r="L20">
            <v>15948994</v>
          </cell>
          <cell r="M20">
            <v>177834263</v>
          </cell>
          <cell r="N20">
            <v>8.968459581942316E-2</v>
          </cell>
          <cell r="P20">
            <v>193783257</v>
          </cell>
        </row>
        <row r="21">
          <cell r="C21">
            <v>2728</v>
          </cell>
          <cell r="D21" t="str">
            <v>BAI</v>
          </cell>
          <cell r="L21">
            <v>49567442</v>
          </cell>
          <cell r="M21">
            <v>386436132</v>
          </cell>
          <cell r="N21">
            <v>0.12826813513390617</v>
          </cell>
          <cell r="P21">
            <v>436003574</v>
          </cell>
        </row>
        <row r="22">
          <cell r="C22">
            <v>2731</v>
          </cell>
          <cell r="D22" t="str">
            <v>BAI</v>
          </cell>
          <cell r="L22">
            <v>9304417</v>
          </cell>
          <cell r="M22">
            <v>177474493</v>
          </cell>
          <cell r="N22">
            <v>5.2426784506999551E-2</v>
          </cell>
          <cell r="P22">
            <v>186778910</v>
          </cell>
        </row>
        <row r="23">
          <cell r="C23">
            <v>3279</v>
          </cell>
          <cell r="D23" t="str">
            <v>BAI</v>
          </cell>
          <cell r="L23">
            <v>9825069</v>
          </cell>
          <cell r="M23">
            <v>83766817</v>
          </cell>
          <cell r="N23">
            <v>0.11729070474290554</v>
          </cell>
          <cell r="P23">
            <v>93591886</v>
          </cell>
        </row>
        <row r="24">
          <cell r="C24">
            <v>3065</v>
          </cell>
          <cell r="D24" t="str">
            <v>BAI</v>
          </cell>
          <cell r="L24">
            <v>20392747</v>
          </cell>
          <cell r="M24">
            <v>159350167</v>
          </cell>
          <cell r="N24">
            <v>0.12797443130385924</v>
          </cell>
          <cell r="P24">
            <v>179742914</v>
          </cell>
        </row>
        <row r="25">
          <cell r="C25">
            <v>3301</v>
          </cell>
          <cell r="D25" t="str">
            <v>BAI</v>
          </cell>
          <cell r="L25">
            <v>12240841</v>
          </cell>
          <cell r="M25">
            <v>95649820</v>
          </cell>
          <cell r="N25">
            <v>0.12797557799899675</v>
          </cell>
          <cell r="P25">
            <v>107890661</v>
          </cell>
        </row>
        <row r="26">
          <cell r="C26">
            <v>3304</v>
          </cell>
          <cell r="D26" t="str">
            <v>BAI</v>
          </cell>
          <cell r="L26">
            <v>21940521</v>
          </cell>
          <cell r="M26">
            <v>153941375</v>
          </cell>
          <cell r="N26">
            <v>0.14252517232615339</v>
          </cell>
          <cell r="P26">
            <v>175881896</v>
          </cell>
        </row>
        <row r="27">
          <cell r="C27">
            <v>2829</v>
          </cell>
          <cell r="D27" t="str">
            <v>BAI</v>
          </cell>
          <cell r="L27">
            <v>14301704</v>
          </cell>
          <cell r="M27">
            <v>252019431</v>
          </cell>
          <cell r="N27">
            <v>5.6748417942424446E-2</v>
          </cell>
          <cell r="P27">
            <v>266321135</v>
          </cell>
        </row>
        <row r="28">
          <cell r="L28">
            <v>26724550</v>
          </cell>
          <cell r="M28">
            <v>315504594</v>
          </cell>
          <cell r="N28">
            <v>8.470415489417564E-2</v>
          </cell>
          <cell r="P28">
            <v>342229144</v>
          </cell>
        </row>
        <row r="29">
          <cell r="C29">
            <v>3534</v>
          </cell>
          <cell r="D29" t="str">
            <v>BAI</v>
          </cell>
          <cell r="L29">
            <v>11414433</v>
          </cell>
          <cell r="M29">
            <v>335869139</v>
          </cell>
          <cell r="N29">
            <v>3.3984762738204416E-2</v>
          </cell>
          <cell r="P29">
            <v>347283572</v>
          </cell>
        </row>
        <row r="30">
          <cell r="C30">
            <v>3385</v>
          </cell>
          <cell r="D30" t="str">
            <v>BAI</v>
          </cell>
          <cell r="L30">
            <v>3662459</v>
          </cell>
          <cell r="M30">
            <v>146741259</v>
          </cell>
          <cell r="N30">
            <v>2.4958617807688294E-2</v>
          </cell>
          <cell r="P30">
            <v>150403718</v>
          </cell>
        </row>
        <row r="31">
          <cell r="C31">
            <v>3389</v>
          </cell>
          <cell r="D31" t="str">
            <v>BAI</v>
          </cell>
          <cell r="L31">
            <v>5029336</v>
          </cell>
          <cell r="M31">
            <v>131397994</v>
          </cell>
          <cell r="N31">
            <v>3.8275591939402061E-2</v>
          </cell>
          <cell r="P31">
            <v>136427330</v>
          </cell>
        </row>
        <row r="32">
          <cell r="L32">
            <v>27419763</v>
          </cell>
          <cell r="M32">
            <v>126952846</v>
          </cell>
          <cell r="N32">
            <v>0.21598383859783654</v>
          </cell>
          <cell r="P32">
            <v>154372609</v>
          </cell>
        </row>
        <row r="33">
          <cell r="C33">
            <v>3143</v>
          </cell>
          <cell r="D33" t="str">
            <v>BAI</v>
          </cell>
          <cell r="L33">
            <v>9670911</v>
          </cell>
          <cell r="M33">
            <v>113103599</v>
          </cell>
          <cell r="N33">
            <v>8.5504891846987119E-2</v>
          </cell>
          <cell r="P33">
            <v>122774510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99"/>
      <sheetName val="Finance FY99 DE"/>
      <sheetName val="Comparison95"/>
      <sheetName val="Historical"/>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ow r="10">
          <cell r="C10" t="str">
            <v>FICE</v>
          </cell>
          <cell r="D10" t="str">
            <v>Carnegie</v>
          </cell>
        </row>
        <row r="11">
          <cell r="C11">
            <v>3229</v>
          </cell>
          <cell r="D11" t="str">
            <v>BAI</v>
          </cell>
          <cell r="L11">
            <v>1484564</v>
          </cell>
          <cell r="M11">
            <v>35479072</v>
          </cell>
          <cell r="N11">
            <v>4.184337177702957E-2</v>
          </cell>
          <cell r="P11">
            <v>36963636</v>
          </cell>
        </row>
        <row r="12">
          <cell r="C12">
            <v>3230</v>
          </cell>
          <cell r="D12" t="str">
            <v>BAI</v>
          </cell>
          <cell r="L12">
            <v>6198865</v>
          </cell>
          <cell r="M12">
            <v>153398955</v>
          </cell>
          <cell r="N12">
            <v>4.041008623559398E-2</v>
          </cell>
          <cell r="P12">
            <v>159597820</v>
          </cell>
        </row>
        <row r="13">
          <cell r="C13">
            <v>3835</v>
          </cell>
          <cell r="D13" t="str">
            <v>BAI</v>
          </cell>
          <cell r="L13">
            <v>2512812</v>
          </cell>
          <cell r="M13">
            <v>119487713</v>
          </cell>
          <cell r="N13">
            <v>2.1029877774964192E-2</v>
          </cell>
          <cell r="P13">
            <v>122000525</v>
          </cell>
        </row>
        <row r="14">
          <cell r="C14">
            <v>1961</v>
          </cell>
          <cell r="D14" t="str">
            <v>BAI</v>
          </cell>
          <cell r="L14">
            <v>22148480</v>
          </cell>
          <cell r="M14">
            <v>171588508</v>
          </cell>
          <cell r="N14">
            <v>0.12907904065463405</v>
          </cell>
          <cell r="P14">
            <v>193736988</v>
          </cell>
        </row>
        <row r="15">
          <cell r="C15">
            <v>3037</v>
          </cell>
          <cell r="D15" t="str">
            <v>BAI</v>
          </cell>
          <cell r="L15">
            <v>20178644</v>
          </cell>
          <cell r="M15">
            <v>266008141</v>
          </cell>
          <cell r="N15">
            <v>7.5857242278912052E-2</v>
          </cell>
          <cell r="P15">
            <v>286186785</v>
          </cell>
        </row>
        <row r="16">
          <cell r="C16">
            <v>1347</v>
          </cell>
          <cell r="D16" t="str">
            <v>BAI</v>
          </cell>
          <cell r="L16">
            <v>63164213</v>
          </cell>
          <cell r="M16">
            <v>402874928</v>
          </cell>
          <cell r="N16">
            <v>0.15678367803518417</v>
          </cell>
          <cell r="P16">
            <v>466039141</v>
          </cell>
        </row>
        <row r="17">
          <cell r="C17">
            <v>1379</v>
          </cell>
          <cell r="D17" t="str">
            <v>BAI</v>
          </cell>
          <cell r="L17">
            <v>24930060</v>
          </cell>
          <cell r="M17">
            <v>165958073</v>
          </cell>
          <cell r="N17">
            <v>0.15021902550049493</v>
          </cell>
          <cell r="P17">
            <v>190888133</v>
          </cell>
        </row>
        <row r="18">
          <cell r="C18">
            <v>3253</v>
          </cell>
          <cell r="D18" t="str">
            <v>BAI</v>
          </cell>
          <cell r="L18">
            <v>7724555</v>
          </cell>
          <cell r="M18">
            <v>196771911</v>
          </cell>
          <cell r="N18">
            <v>3.9256390613597286E-2</v>
          </cell>
          <cell r="P18">
            <v>204496466</v>
          </cell>
        </row>
        <row r="19">
          <cell r="C19">
            <v>3265</v>
          </cell>
          <cell r="D19" t="str">
            <v>BAI</v>
          </cell>
          <cell r="L19">
            <v>11726000</v>
          </cell>
          <cell r="M19">
            <v>305404000</v>
          </cell>
          <cell r="N19">
            <v>3.8395043941795132E-2</v>
          </cell>
          <cell r="P19">
            <v>317130000</v>
          </cell>
        </row>
        <row r="20">
          <cell r="C20">
            <v>3268</v>
          </cell>
          <cell r="D20" t="str">
            <v>BAI</v>
          </cell>
          <cell r="L20">
            <v>15948994</v>
          </cell>
          <cell r="M20">
            <v>177834263</v>
          </cell>
          <cell r="N20">
            <v>8.968459581942316E-2</v>
          </cell>
          <cell r="P20">
            <v>193783257</v>
          </cell>
        </row>
        <row r="21">
          <cell r="C21">
            <v>2728</v>
          </cell>
          <cell r="D21" t="str">
            <v>BAI</v>
          </cell>
          <cell r="L21">
            <v>49567442</v>
          </cell>
          <cell r="M21">
            <v>386436132</v>
          </cell>
          <cell r="N21">
            <v>0.12826813513390617</v>
          </cell>
          <cell r="P21">
            <v>436003574</v>
          </cell>
        </row>
        <row r="22">
          <cell r="C22">
            <v>2731</v>
          </cell>
          <cell r="D22" t="str">
            <v>BAI</v>
          </cell>
          <cell r="L22">
            <v>9304417</v>
          </cell>
          <cell r="M22">
            <v>177474493</v>
          </cell>
          <cell r="N22">
            <v>5.2426784506999551E-2</v>
          </cell>
          <cell r="P22">
            <v>186778910</v>
          </cell>
        </row>
        <row r="23">
          <cell r="C23">
            <v>3279</v>
          </cell>
          <cell r="D23" t="str">
            <v>BAI</v>
          </cell>
          <cell r="L23">
            <v>9825069</v>
          </cell>
          <cell r="M23">
            <v>83766817</v>
          </cell>
          <cell r="N23">
            <v>0.11729070474290554</v>
          </cell>
          <cell r="P23">
            <v>93591886</v>
          </cell>
        </row>
        <row r="24">
          <cell r="C24">
            <v>3065</v>
          </cell>
          <cell r="D24" t="str">
            <v>BAI</v>
          </cell>
          <cell r="L24">
            <v>20392747</v>
          </cell>
          <cell r="M24">
            <v>159350167</v>
          </cell>
          <cell r="N24">
            <v>0.12797443130385924</v>
          </cell>
          <cell r="P24">
            <v>179742914</v>
          </cell>
        </row>
        <row r="25">
          <cell r="C25">
            <v>3301</v>
          </cell>
          <cell r="D25" t="str">
            <v>BAI</v>
          </cell>
          <cell r="L25">
            <v>12240841</v>
          </cell>
          <cell r="M25">
            <v>95649820</v>
          </cell>
          <cell r="N25">
            <v>0.12797557799899675</v>
          </cell>
          <cell r="P25">
            <v>107890661</v>
          </cell>
        </row>
        <row r="26">
          <cell r="C26">
            <v>3304</v>
          </cell>
          <cell r="D26" t="str">
            <v>BAI</v>
          </cell>
          <cell r="L26">
            <v>21940521</v>
          </cell>
          <cell r="M26">
            <v>153941375</v>
          </cell>
          <cell r="N26">
            <v>0.14252517232615339</v>
          </cell>
          <cell r="P26">
            <v>175881896</v>
          </cell>
        </row>
        <row r="27">
          <cell r="C27">
            <v>2829</v>
          </cell>
          <cell r="D27" t="str">
            <v>BAI</v>
          </cell>
          <cell r="L27">
            <v>14301704</v>
          </cell>
          <cell r="M27">
            <v>252019431</v>
          </cell>
          <cell r="N27">
            <v>5.6748417942424446E-2</v>
          </cell>
          <cell r="P27">
            <v>266321135</v>
          </cell>
        </row>
        <row r="28">
          <cell r="L28">
            <v>26724550</v>
          </cell>
          <cell r="M28">
            <v>315504594</v>
          </cell>
          <cell r="N28">
            <v>8.470415489417564E-2</v>
          </cell>
          <cell r="P28">
            <v>342229144</v>
          </cell>
        </row>
        <row r="29">
          <cell r="C29">
            <v>3534</v>
          </cell>
          <cell r="D29" t="str">
            <v>BAI</v>
          </cell>
          <cell r="L29">
            <v>11414433</v>
          </cell>
          <cell r="M29">
            <v>335869139</v>
          </cell>
          <cell r="N29">
            <v>3.3984762738204416E-2</v>
          </cell>
          <cell r="P29">
            <v>347283572</v>
          </cell>
        </row>
        <row r="30">
          <cell r="C30">
            <v>3385</v>
          </cell>
          <cell r="D30" t="str">
            <v>BAI</v>
          </cell>
          <cell r="L30">
            <v>3662459</v>
          </cell>
          <cell r="M30">
            <v>146741259</v>
          </cell>
          <cell r="N30">
            <v>2.4958617807688294E-2</v>
          </cell>
          <cell r="P30">
            <v>150403718</v>
          </cell>
        </row>
        <row r="31">
          <cell r="C31">
            <v>3389</v>
          </cell>
          <cell r="D31" t="str">
            <v>BAI</v>
          </cell>
          <cell r="L31">
            <v>5029336</v>
          </cell>
          <cell r="M31">
            <v>131397994</v>
          </cell>
          <cell r="N31">
            <v>3.8275591939402061E-2</v>
          </cell>
          <cell r="P31">
            <v>136427330</v>
          </cell>
        </row>
        <row r="32">
          <cell r="L32">
            <v>27419763</v>
          </cell>
          <cell r="M32">
            <v>126952846</v>
          </cell>
          <cell r="N32">
            <v>0.21598383859783654</v>
          </cell>
          <cell r="P32">
            <v>154372609</v>
          </cell>
        </row>
        <row r="33">
          <cell r="C33">
            <v>3143</v>
          </cell>
          <cell r="D33" t="str">
            <v>BAI</v>
          </cell>
          <cell r="L33">
            <v>9670911</v>
          </cell>
          <cell r="M33">
            <v>113103599</v>
          </cell>
          <cell r="N33">
            <v>8.5504891846987119E-2</v>
          </cell>
          <cell r="P33">
            <v>122774510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00-01"/>
      <sheetName val="Graduation FY00 DE"/>
      <sheetName val="Historical"/>
      <sheetName val="Comparison99-00"/>
      <sheetName val="DetailFY99"/>
      <sheetName val="Comparison98-99"/>
      <sheetName val="97-98"/>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00-01"/>
      <sheetName val="Graduation FY00 DE"/>
      <sheetName val="Historical"/>
      <sheetName val="Comparison99-00"/>
      <sheetName val="DetailFY99"/>
      <sheetName val="Comparison98-99"/>
      <sheetName val="97-98"/>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00-01"/>
      <sheetName val="Graduation FY00 DE"/>
      <sheetName val="Historical"/>
      <sheetName val="Comparison99-00"/>
      <sheetName val="DetailFY99"/>
      <sheetName val="Comparison98-99"/>
      <sheetName val="97-98"/>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FA00"/>
      <sheetName val="FE-DE FY00 (2)"/>
      <sheetName val="FE-DE FY00"/>
      <sheetName val="ComparisonFA99"/>
      <sheetName val="ComparisonFA98"/>
      <sheetName val="Hist"/>
      <sheetName val="CampusDiversity"/>
      <sheetName val="DetailFA99"/>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8">
          <cell r="D8">
            <v>7.410881801125703E-2</v>
          </cell>
        </row>
        <row r="9">
          <cell r="D9">
            <v>6.943620178041543E-2</v>
          </cell>
        </row>
        <row r="10">
          <cell r="D10">
            <v>9.8853085745494271E-2</v>
          </cell>
        </row>
        <row r="11">
          <cell r="D11">
            <v>0.18398876404494383</v>
          </cell>
        </row>
        <row r="12">
          <cell r="D12">
            <v>2.2764227642276424E-2</v>
          </cell>
        </row>
        <row r="13">
          <cell r="D13">
            <v>8.521906596051998E-2</v>
          </cell>
        </row>
        <row r="14">
          <cell r="D14">
            <v>0.13282732447817835</v>
          </cell>
        </row>
        <row r="15">
          <cell r="D15">
            <v>0.12805872756933115</v>
          </cell>
        </row>
        <row r="16">
          <cell r="D16">
            <v>5.200433369447454E-2</v>
          </cell>
        </row>
        <row r="17">
          <cell r="D17">
            <v>0.10747663551401869</v>
          </cell>
        </row>
        <row r="18">
          <cell r="D18">
            <v>7.9237713139418256E-2</v>
          </cell>
        </row>
        <row r="19">
          <cell r="D19">
            <v>0.11899791231732777</v>
          </cell>
        </row>
        <row r="20">
          <cell r="D20">
            <v>0.13659058487874465</v>
          </cell>
        </row>
        <row r="21">
          <cell r="D21">
            <v>0.14430147058823528</v>
          </cell>
        </row>
        <row r="22">
          <cell r="D22">
            <v>6.6046511627906979E-2</v>
          </cell>
        </row>
        <row r="23">
          <cell r="D23">
            <v>4.1006523765144458E-2</v>
          </cell>
        </row>
        <row r="24">
          <cell r="D24">
            <v>6.1515748031496065E-2</v>
          </cell>
        </row>
        <row r="25">
          <cell r="D25">
            <v>0.10455764075067024</v>
          </cell>
        </row>
        <row r="26">
          <cell r="D26">
            <v>5.2267486548808612E-2</v>
          </cell>
        </row>
        <row r="27">
          <cell r="D27">
            <v>5.5615550755939526E-2</v>
          </cell>
        </row>
        <row r="28">
          <cell r="D28">
            <v>6.9724770642201839E-2</v>
          </cell>
        </row>
        <row r="29">
          <cell r="D29">
            <v>0.15255423372988103</v>
          </cell>
        </row>
        <row r="30">
          <cell r="D30">
            <v>7.3591057289240799E-2</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16"/>
  <sheetViews>
    <sheetView workbookViewId="0">
      <selection activeCell="J8" sqref="J8"/>
    </sheetView>
  </sheetViews>
  <sheetFormatPr defaultRowHeight="12.75"/>
  <cols>
    <col min="9" max="9" width="9.7109375" customWidth="1"/>
  </cols>
  <sheetData>
    <row r="1" spans="1:11" ht="19.5" thickTop="1" thickBot="1">
      <c r="H1" s="436" t="s">
        <v>152</v>
      </c>
      <c r="I1" s="437"/>
    </row>
    <row r="2" spans="1:11" ht="13.5" thickTop="1"/>
    <row r="14" spans="1:11" ht="13.5" thickBot="1"/>
    <row r="15" spans="1:11" ht="43.5" customHeight="1">
      <c r="A15" s="430" t="s">
        <v>67</v>
      </c>
      <c r="B15" s="431"/>
      <c r="C15" s="431"/>
      <c r="D15" s="431"/>
      <c r="E15" s="431"/>
      <c r="F15" s="431"/>
      <c r="G15" s="431"/>
      <c r="H15" s="431"/>
      <c r="I15" s="432"/>
      <c r="K15" s="168"/>
    </row>
    <row r="16" spans="1:11" ht="43.5" customHeight="1" thickBot="1">
      <c r="A16" s="433" t="s">
        <v>68</v>
      </c>
      <c r="B16" s="434"/>
      <c r="C16" s="434"/>
      <c r="D16" s="434"/>
      <c r="E16" s="434"/>
      <c r="F16" s="434"/>
      <c r="G16" s="434"/>
      <c r="H16" s="434"/>
      <c r="I16" s="435"/>
    </row>
  </sheetData>
  <mergeCells count="3">
    <mergeCell ref="A15:I15"/>
    <mergeCell ref="A16:I16"/>
    <mergeCell ref="H1:I1"/>
  </mergeCells>
  <phoneticPr fontId="0" type="noConversion"/>
  <printOptions horizontalCentered="1"/>
  <pageMargins left="0.8" right="0.8" top="1" bottom="1" header="0.5" footer="0.5"/>
  <pageSetup orientation="portrait" horizontalDpi="4294967293"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indexed="44"/>
  </sheetPr>
  <dimension ref="A1:AQ83"/>
  <sheetViews>
    <sheetView zoomScale="90" workbookViewId="0">
      <selection activeCell="H1" sqref="H1"/>
    </sheetView>
  </sheetViews>
  <sheetFormatPr defaultColWidth="8" defaultRowHeight="12.75"/>
  <cols>
    <col min="1" max="1" width="16" style="114" customWidth="1"/>
    <col min="2" max="2" width="18.140625" style="116" customWidth="1"/>
    <col min="3" max="3" width="9.7109375" style="106" customWidth="1"/>
    <col min="4" max="4" width="16.85546875" style="105" customWidth="1"/>
    <col min="5" max="5" width="17.5703125" style="105" customWidth="1"/>
    <col min="6" max="6" width="15.5703125" style="124" customWidth="1"/>
    <col min="7" max="7" width="2.7109375" style="124" customWidth="1"/>
    <col min="8" max="8" width="4.85546875" style="114" customWidth="1"/>
    <col min="9" max="9" width="15.7109375" style="114" customWidth="1"/>
    <col min="10" max="11" width="8" style="114" customWidth="1"/>
    <col min="12" max="12" width="12" style="114" customWidth="1"/>
    <col min="13" max="13" width="12.7109375" style="114" customWidth="1"/>
    <col min="14" max="14" width="8" style="114" customWidth="1"/>
    <col min="15" max="15" width="15" style="370" customWidth="1"/>
    <col min="16" max="16" width="13.140625" style="370" customWidth="1"/>
    <col min="17" max="17" width="12.28515625" style="370" customWidth="1"/>
    <col min="18" max="21" width="8" style="370" customWidth="1"/>
    <col min="22" max="16384" width="8" style="114"/>
  </cols>
  <sheetData>
    <row r="1" spans="1:21" s="167" customFormat="1" ht="15.75">
      <c r="A1" s="484" t="s">
        <v>211</v>
      </c>
      <c r="B1" s="484"/>
      <c r="C1" s="484"/>
      <c r="D1" s="484"/>
      <c r="E1" s="484"/>
      <c r="F1" s="484"/>
      <c r="G1" s="124"/>
      <c r="O1" s="369"/>
      <c r="P1" s="369"/>
      <c r="Q1" s="369"/>
      <c r="R1" s="369"/>
      <c r="S1" s="369"/>
      <c r="T1" s="369"/>
      <c r="U1" s="369"/>
    </row>
    <row r="2" spans="1:21" ht="13.5" thickBot="1"/>
    <row r="3" spans="1:21" ht="21" thickTop="1" thickBot="1">
      <c r="A3" s="485" t="s">
        <v>1</v>
      </c>
      <c r="B3" s="486"/>
      <c r="C3" s="486"/>
      <c r="D3" s="486"/>
      <c r="E3" s="486"/>
      <c r="F3" s="487"/>
      <c r="G3" s="122"/>
    </row>
    <row r="4" spans="1:21" s="92" customFormat="1" ht="8.25" customHeight="1" thickTop="1">
      <c r="A4" s="154"/>
      <c r="B4" s="154"/>
      <c r="C4" s="154"/>
      <c r="D4" s="154"/>
      <c r="E4" s="154"/>
      <c r="F4" s="154"/>
      <c r="G4" s="86"/>
      <c r="I4" s="85"/>
      <c r="J4" s="9"/>
      <c r="K4" s="9"/>
      <c r="L4" s="25"/>
      <c r="M4" s="9"/>
      <c r="N4" s="2"/>
      <c r="O4" s="377"/>
      <c r="P4" s="270"/>
      <c r="Q4" s="270"/>
      <c r="R4" s="275"/>
      <c r="S4" s="275"/>
      <c r="T4" s="275"/>
      <c r="U4" s="275"/>
    </row>
    <row r="5" spans="1:21" s="92" customFormat="1" ht="15" customHeight="1">
      <c r="A5" s="443" t="s">
        <v>212</v>
      </c>
      <c r="B5" s="443"/>
      <c r="C5" s="443"/>
      <c r="D5" s="443"/>
      <c r="E5" s="443"/>
      <c r="F5" s="443"/>
      <c r="G5" s="153"/>
      <c r="I5" s="85"/>
      <c r="L5" s="121" t="s">
        <v>129</v>
      </c>
      <c r="M5" s="222" t="s">
        <v>92</v>
      </c>
      <c r="O5" s="272"/>
      <c r="P5" s="275"/>
      <c r="Q5" s="275"/>
      <c r="R5" s="275"/>
      <c r="S5" s="275"/>
      <c r="T5" s="275"/>
      <c r="U5" s="275"/>
    </row>
    <row r="6" spans="1:21" ht="12.75" customHeight="1">
      <c r="A6" s="105"/>
      <c r="B6" s="123"/>
      <c r="M6" s="228"/>
    </row>
    <row r="7" spans="1:21" ht="12.75" customHeight="1">
      <c r="A7" s="126" t="s">
        <v>283</v>
      </c>
      <c r="B7" s="126"/>
      <c r="C7" s="126"/>
      <c r="D7" s="126"/>
      <c r="E7" s="126"/>
      <c r="F7" s="126"/>
      <c r="H7" s="105"/>
      <c r="I7" s="198"/>
      <c r="J7" s="338" t="s">
        <v>99</v>
      </c>
      <c r="K7" s="125"/>
      <c r="L7" s="198"/>
      <c r="M7" s="228"/>
    </row>
    <row r="8" spans="1:21" ht="12.75" customHeight="1" thickBot="1">
      <c r="A8" s="339"/>
      <c r="B8" s="340"/>
      <c r="C8" s="128"/>
      <c r="D8" s="129"/>
      <c r="E8" s="130"/>
      <c r="F8" s="128"/>
      <c r="G8" s="128"/>
      <c r="H8" s="105"/>
      <c r="I8" s="199" t="s">
        <v>49</v>
      </c>
      <c r="J8" s="341" t="s">
        <v>98</v>
      </c>
      <c r="K8" s="342"/>
      <c r="L8" s="371" t="s">
        <v>236</v>
      </c>
      <c r="M8" s="380" t="s">
        <v>237</v>
      </c>
      <c r="O8" s="274"/>
      <c r="P8" s="371" t="s">
        <v>207</v>
      </c>
      <c r="Q8" s="371" t="s">
        <v>236</v>
      </c>
      <c r="S8" s="372" t="s">
        <v>107</v>
      </c>
      <c r="T8" s="368" t="s">
        <v>98</v>
      </c>
    </row>
    <row r="9" spans="1:21" ht="12.75" customHeight="1" thickTop="1">
      <c r="A9" s="261"/>
      <c r="B9" s="262"/>
      <c r="C9" s="131"/>
      <c r="D9" s="132"/>
      <c r="E9" s="131"/>
      <c r="F9" s="131"/>
      <c r="G9" s="131"/>
      <c r="H9" s="123"/>
      <c r="I9" s="362" t="s">
        <v>51</v>
      </c>
      <c r="J9" s="343">
        <f>L9/M9</f>
        <v>62275.852023106978</v>
      </c>
      <c r="L9" s="273">
        <v>119921619</v>
      </c>
      <c r="M9" s="373">
        <v>1925.652</v>
      </c>
      <c r="O9" s="378" t="s">
        <v>186</v>
      </c>
      <c r="P9" s="273">
        <v>113252993</v>
      </c>
      <c r="Q9" s="273">
        <v>119921619</v>
      </c>
      <c r="S9" s="273" t="s">
        <v>186</v>
      </c>
      <c r="T9" s="373">
        <v>1925.652</v>
      </c>
    </row>
    <row r="10" spans="1:21" ht="12.95" customHeight="1">
      <c r="A10" s="120"/>
      <c r="B10" s="123"/>
      <c r="C10" s="105"/>
      <c r="D10" s="120"/>
      <c r="F10" s="123"/>
      <c r="G10" s="123"/>
      <c r="H10" s="123"/>
      <c r="I10" s="362" t="s">
        <v>153</v>
      </c>
      <c r="J10" s="343">
        <f t="shared" ref="J10:J39" si="0">L10/M10</f>
        <v>41631.632535528421</v>
      </c>
      <c r="L10" s="273">
        <v>94697726</v>
      </c>
      <c r="M10" s="373">
        <v>2274.6579999999999</v>
      </c>
      <c r="O10" s="378" t="s">
        <v>187</v>
      </c>
      <c r="P10" s="273">
        <v>88547535</v>
      </c>
      <c r="Q10" s="273">
        <v>94697726</v>
      </c>
      <c r="S10" s="273" t="s">
        <v>187</v>
      </c>
      <c r="T10" s="373">
        <v>2274.6579999999999</v>
      </c>
    </row>
    <row r="11" spans="1:21" ht="12.95" customHeight="1">
      <c r="A11" s="120"/>
      <c r="B11" s="123"/>
      <c r="D11" s="120"/>
      <c r="I11" s="362" t="s">
        <v>154</v>
      </c>
      <c r="J11" s="343">
        <f t="shared" si="0"/>
        <v>92097.237466961451</v>
      </c>
      <c r="L11" s="273">
        <v>123593848</v>
      </c>
      <c r="M11" s="373">
        <v>1341.9929999999999</v>
      </c>
      <c r="O11" s="378" t="s">
        <v>188</v>
      </c>
      <c r="P11" s="273">
        <v>122495222</v>
      </c>
      <c r="Q11" s="273">
        <v>123593848</v>
      </c>
      <c r="S11" s="273" t="s">
        <v>188</v>
      </c>
      <c r="T11" s="373">
        <v>1341.9929999999999</v>
      </c>
    </row>
    <row r="12" spans="1:21" ht="12.95" customHeight="1">
      <c r="A12" s="120"/>
      <c r="B12" s="123"/>
      <c r="C12" s="105"/>
      <c r="D12" s="120"/>
      <c r="F12" s="123"/>
      <c r="G12" s="123"/>
      <c r="H12" s="123"/>
      <c r="I12" s="268" t="s">
        <v>155</v>
      </c>
      <c r="J12" s="343">
        <f t="shared" si="0"/>
        <v>151924.74182787276</v>
      </c>
      <c r="L12" s="273">
        <v>161900880</v>
      </c>
      <c r="M12" s="373">
        <v>1065.665</v>
      </c>
      <c r="O12" s="378" t="s">
        <v>189</v>
      </c>
      <c r="P12" s="273">
        <v>149913844</v>
      </c>
      <c r="Q12" s="273">
        <v>161900880</v>
      </c>
      <c r="S12" s="273" t="s">
        <v>189</v>
      </c>
      <c r="T12" s="373">
        <v>1065.665</v>
      </c>
    </row>
    <row r="13" spans="1:21" ht="12.95" customHeight="1">
      <c r="A13" s="120"/>
      <c r="B13" s="123"/>
      <c r="D13" s="120"/>
      <c r="I13" s="362" t="s">
        <v>122</v>
      </c>
      <c r="J13" s="343">
        <f t="shared" si="0"/>
        <v>121135.96521060407</v>
      </c>
      <c r="L13" s="273">
        <v>217275524</v>
      </c>
      <c r="M13" s="373">
        <v>1793.65</v>
      </c>
      <c r="O13" s="378" t="s">
        <v>218</v>
      </c>
      <c r="P13" s="273">
        <v>205215160</v>
      </c>
      <c r="Q13" s="273">
        <v>217275524</v>
      </c>
      <c r="S13" s="273" t="s">
        <v>218</v>
      </c>
      <c r="T13" s="373">
        <v>1793.65</v>
      </c>
    </row>
    <row r="14" spans="1:21" ht="12.95" customHeight="1">
      <c r="A14" s="120"/>
      <c r="B14" s="123"/>
      <c r="C14" s="105"/>
      <c r="D14" s="120"/>
      <c r="F14" s="123"/>
      <c r="G14" s="123"/>
      <c r="H14" s="123"/>
      <c r="I14" s="268" t="s">
        <v>156</v>
      </c>
      <c r="J14" s="343">
        <f t="shared" si="0"/>
        <v>89657.045988758982</v>
      </c>
      <c r="L14" s="273">
        <v>206240165</v>
      </c>
      <c r="M14" s="373">
        <v>2300.3229999999999</v>
      </c>
      <c r="O14" s="378" t="s">
        <v>190</v>
      </c>
      <c r="P14" s="273">
        <v>158895628</v>
      </c>
      <c r="Q14" s="273">
        <v>206240165</v>
      </c>
      <c r="S14" s="273" t="s">
        <v>190</v>
      </c>
      <c r="T14" s="373">
        <v>2300.3229999999999</v>
      </c>
    </row>
    <row r="15" spans="1:21" ht="12.95" customHeight="1">
      <c r="A15" s="120"/>
      <c r="B15" s="123"/>
      <c r="C15" s="105"/>
      <c r="D15" s="120"/>
      <c r="F15" s="123"/>
      <c r="G15" s="123"/>
      <c r="H15" s="123"/>
      <c r="I15" s="362" t="s">
        <v>157</v>
      </c>
      <c r="J15" s="343">
        <f t="shared" si="0"/>
        <v>128274.11295296354</v>
      </c>
      <c r="L15" s="273">
        <v>203825000</v>
      </c>
      <c r="M15" s="373">
        <v>1588.98</v>
      </c>
      <c r="O15" s="378" t="s">
        <v>191</v>
      </c>
      <c r="P15" s="273">
        <v>197382000</v>
      </c>
      <c r="Q15" s="273">
        <v>203825000</v>
      </c>
      <c r="S15" s="273" t="s">
        <v>191</v>
      </c>
      <c r="T15" s="373">
        <v>1588.98</v>
      </c>
    </row>
    <row r="16" spans="1:21" ht="12.95" customHeight="1">
      <c r="A16" s="120"/>
      <c r="B16" s="123"/>
      <c r="C16" s="105"/>
      <c r="D16" s="120"/>
      <c r="F16" s="123"/>
      <c r="G16" s="123"/>
      <c r="H16" s="123"/>
      <c r="I16" s="362" t="s">
        <v>100</v>
      </c>
      <c r="J16" s="343">
        <f t="shared" si="0"/>
        <v>21901.91622255891</v>
      </c>
      <c r="L16" s="273">
        <v>42239729</v>
      </c>
      <c r="M16" s="373">
        <v>1928.586</v>
      </c>
      <c r="O16" s="378" t="s">
        <v>219</v>
      </c>
      <c r="P16" s="273">
        <v>39688365</v>
      </c>
      <c r="Q16" s="273">
        <v>42239729</v>
      </c>
      <c r="S16" s="273" t="s">
        <v>219</v>
      </c>
      <c r="T16" s="373">
        <v>1928.586</v>
      </c>
    </row>
    <row r="17" spans="1:20" ht="12.95" customHeight="1">
      <c r="A17" s="120"/>
      <c r="B17" s="123"/>
      <c r="D17" s="120"/>
      <c r="I17" s="268" t="s">
        <v>127</v>
      </c>
      <c r="J17" s="343">
        <f t="shared" si="0"/>
        <v>142302.59503275203</v>
      </c>
      <c r="L17" s="273">
        <v>276919000</v>
      </c>
      <c r="M17" s="373">
        <v>1945.9870000000001</v>
      </c>
      <c r="O17" s="378" t="s">
        <v>220</v>
      </c>
      <c r="P17" s="273">
        <v>260679000</v>
      </c>
      <c r="Q17" s="273">
        <v>276919000</v>
      </c>
      <c r="S17" s="273" t="s">
        <v>220</v>
      </c>
      <c r="T17" s="373">
        <v>1945.9870000000001</v>
      </c>
    </row>
    <row r="18" spans="1:20" ht="12.95" customHeight="1">
      <c r="A18" s="120"/>
      <c r="B18" s="123"/>
      <c r="D18" s="120"/>
      <c r="I18" s="268" t="s">
        <v>158</v>
      </c>
      <c r="J18" s="343">
        <f t="shared" si="0"/>
        <v>89381.011419996459</v>
      </c>
      <c r="L18" s="273">
        <v>218654824</v>
      </c>
      <c r="M18" s="373">
        <v>2446.3229999999999</v>
      </c>
      <c r="O18" s="378" t="s">
        <v>221</v>
      </c>
      <c r="P18" s="273">
        <v>201731863</v>
      </c>
      <c r="Q18" s="273">
        <v>218654824</v>
      </c>
      <c r="S18" s="273" t="s">
        <v>221</v>
      </c>
      <c r="T18" s="373">
        <v>2446.3229999999999</v>
      </c>
    </row>
    <row r="19" spans="1:20" ht="12.95" customHeight="1">
      <c r="A19" s="120"/>
      <c r="B19" s="123"/>
      <c r="D19" s="120"/>
      <c r="I19" s="363" t="s">
        <v>50</v>
      </c>
      <c r="J19" s="343">
        <f t="shared" si="0"/>
        <v>40946.960742929507</v>
      </c>
      <c r="L19" s="271">
        <v>58202010</v>
      </c>
      <c r="M19" s="373">
        <v>1421.4</v>
      </c>
      <c r="O19" s="379" t="s">
        <v>192</v>
      </c>
      <c r="P19" s="271">
        <v>57814752</v>
      </c>
      <c r="Q19" s="271">
        <v>58202010</v>
      </c>
      <c r="S19" s="271" t="s">
        <v>192</v>
      </c>
      <c r="T19" s="373">
        <v>1394.9839999999999</v>
      </c>
    </row>
    <row r="20" spans="1:20" ht="12.95" customHeight="1">
      <c r="A20" s="120"/>
      <c r="B20" s="123"/>
      <c r="C20" s="105"/>
      <c r="D20" s="120"/>
      <c r="F20" s="123"/>
      <c r="G20" s="123"/>
      <c r="H20" s="123"/>
      <c r="I20" s="268" t="s">
        <v>159</v>
      </c>
      <c r="J20" s="343">
        <f t="shared" si="0"/>
        <v>97644.532912738257</v>
      </c>
      <c r="L20" s="273">
        <v>158053202</v>
      </c>
      <c r="M20" s="373">
        <v>1618.6590000000001</v>
      </c>
      <c r="O20" s="378" t="s">
        <v>217</v>
      </c>
      <c r="P20" s="273">
        <v>143822663</v>
      </c>
      <c r="Q20" s="273">
        <v>158053202</v>
      </c>
      <c r="S20" s="273" t="s">
        <v>217</v>
      </c>
      <c r="T20" s="373">
        <v>1618.6590000000001</v>
      </c>
    </row>
    <row r="21" spans="1:20" ht="12.95" customHeight="1">
      <c r="A21" s="120"/>
      <c r="B21" s="123"/>
      <c r="D21" s="120"/>
      <c r="I21" s="362" t="s">
        <v>160</v>
      </c>
      <c r="J21" s="343">
        <f t="shared" si="0"/>
        <v>43156.159566500508</v>
      </c>
      <c r="L21" s="273">
        <v>51225973</v>
      </c>
      <c r="M21" s="373">
        <v>1186.991</v>
      </c>
      <c r="O21" s="378" t="s">
        <v>213</v>
      </c>
      <c r="P21" s="273">
        <v>48841280</v>
      </c>
      <c r="Q21" s="273">
        <v>51225973</v>
      </c>
      <c r="S21" s="273" t="s">
        <v>213</v>
      </c>
      <c r="T21" s="373">
        <v>1186.991</v>
      </c>
    </row>
    <row r="22" spans="1:20" ht="12.95" customHeight="1">
      <c r="A22" s="120"/>
      <c r="B22" s="123"/>
      <c r="C22" s="105"/>
      <c r="D22" s="120"/>
      <c r="F22" s="123"/>
      <c r="G22" s="123"/>
      <c r="H22" s="123"/>
      <c r="I22" s="362" t="s">
        <v>161</v>
      </c>
      <c r="J22" s="343">
        <f t="shared" si="0"/>
        <v>23369.487807498917</v>
      </c>
      <c r="L22" s="273">
        <v>37841604</v>
      </c>
      <c r="M22" s="373">
        <v>1619.2739999999999</v>
      </c>
      <c r="O22" s="378" t="s">
        <v>225</v>
      </c>
      <c r="P22" s="273">
        <v>35644635</v>
      </c>
      <c r="Q22" s="273">
        <v>37841604</v>
      </c>
      <c r="S22" s="273" t="s">
        <v>225</v>
      </c>
      <c r="T22" s="373">
        <v>1619.2739999999999</v>
      </c>
    </row>
    <row r="23" spans="1:20" ht="12.95" customHeight="1">
      <c r="A23" s="120"/>
      <c r="B23" s="123"/>
      <c r="D23" s="133"/>
      <c r="I23" s="362" t="s">
        <v>69</v>
      </c>
      <c r="J23" s="343">
        <f t="shared" si="0"/>
        <v>67782.03771693469</v>
      </c>
      <c r="L23" s="273">
        <v>101152965</v>
      </c>
      <c r="M23" s="373">
        <v>1492.327</v>
      </c>
      <c r="O23" s="378" t="s">
        <v>226</v>
      </c>
      <c r="P23" s="273">
        <v>86530082</v>
      </c>
      <c r="Q23" s="273">
        <v>101152965</v>
      </c>
      <c r="S23" s="273" t="s">
        <v>226</v>
      </c>
      <c r="T23" s="373">
        <v>1492.327</v>
      </c>
    </row>
    <row r="24" spans="1:20" ht="12.95" customHeight="1">
      <c r="A24" s="120"/>
      <c r="B24" s="123"/>
      <c r="C24" s="105"/>
      <c r="D24" s="120"/>
      <c r="F24" s="123"/>
      <c r="G24" s="123"/>
      <c r="H24" s="123"/>
      <c r="I24" s="362" t="s">
        <v>89</v>
      </c>
      <c r="J24" s="343">
        <f t="shared" si="0"/>
        <v>45853.354997061571</v>
      </c>
      <c r="L24" s="273">
        <v>72952000</v>
      </c>
      <c r="M24" s="373">
        <v>1590.9849999999999</v>
      </c>
      <c r="O24" s="378" t="s">
        <v>215</v>
      </c>
      <c r="P24" s="273">
        <v>65373000</v>
      </c>
      <c r="Q24" s="273">
        <v>72952000</v>
      </c>
      <c r="S24" s="273" t="s">
        <v>215</v>
      </c>
      <c r="T24" s="373">
        <v>1590.9849999999999</v>
      </c>
    </row>
    <row r="25" spans="1:20" ht="12.95" customHeight="1">
      <c r="A25" s="120"/>
      <c r="B25" s="123"/>
      <c r="D25" s="120"/>
      <c r="I25" s="362" t="s">
        <v>162</v>
      </c>
      <c r="J25" s="343">
        <f t="shared" si="0"/>
        <v>84842.982399254121</v>
      </c>
      <c r="L25" s="273">
        <v>90272000</v>
      </c>
      <c r="M25" s="373">
        <v>1063.989</v>
      </c>
      <c r="O25" s="378" t="s">
        <v>193</v>
      </c>
      <c r="P25" s="273">
        <v>86102000</v>
      </c>
      <c r="Q25" s="273">
        <v>90272000</v>
      </c>
      <c r="S25" s="273" t="s">
        <v>193</v>
      </c>
      <c r="T25" s="373">
        <v>1063.989</v>
      </c>
    </row>
    <row r="26" spans="1:20" ht="12.95" customHeight="1">
      <c r="A26" s="120"/>
      <c r="B26" s="123"/>
      <c r="D26" s="120"/>
      <c r="I26" s="362" t="s">
        <v>46</v>
      </c>
      <c r="J26" s="343">
        <f t="shared" si="0"/>
        <v>46151.884927941865</v>
      </c>
      <c r="L26" s="273">
        <v>75192497</v>
      </c>
      <c r="M26" s="373">
        <v>1629.24</v>
      </c>
      <c r="O26" s="378" t="s">
        <v>227</v>
      </c>
      <c r="P26" s="273">
        <v>71991925</v>
      </c>
      <c r="Q26" s="273">
        <v>75192497</v>
      </c>
      <c r="S26" s="273" t="s">
        <v>227</v>
      </c>
      <c r="T26" s="373">
        <v>1629.24</v>
      </c>
    </row>
    <row r="27" spans="1:20" ht="12.95" customHeight="1">
      <c r="A27" s="120"/>
      <c r="B27" s="123"/>
      <c r="C27" s="105"/>
      <c r="D27" s="120"/>
      <c r="F27" s="123"/>
      <c r="G27" s="123"/>
      <c r="H27" s="123"/>
      <c r="I27" s="362" t="s">
        <v>101</v>
      </c>
      <c r="J27" s="343">
        <f t="shared" si="0"/>
        <v>42994.772140478599</v>
      </c>
      <c r="L27" s="273">
        <v>99315000</v>
      </c>
      <c r="M27" s="373">
        <v>2309.9319999999998</v>
      </c>
      <c r="O27" s="378" t="s">
        <v>228</v>
      </c>
      <c r="P27" s="273">
        <v>88236000</v>
      </c>
      <c r="Q27" s="273">
        <v>99315000</v>
      </c>
      <c r="S27" s="273" t="s">
        <v>228</v>
      </c>
      <c r="T27" s="373">
        <v>2309.9319999999998</v>
      </c>
    </row>
    <row r="28" spans="1:20" ht="12.95" customHeight="1">
      <c r="A28" s="120"/>
      <c r="B28" s="123"/>
      <c r="D28" s="120"/>
      <c r="I28" s="362" t="s">
        <v>163</v>
      </c>
      <c r="J28" s="343">
        <f t="shared" si="0"/>
        <v>67305.20052658311</v>
      </c>
      <c r="L28" s="273">
        <v>77916000</v>
      </c>
      <c r="M28" s="373">
        <v>1157.652</v>
      </c>
      <c r="O28" s="378" t="s">
        <v>233</v>
      </c>
      <c r="P28" s="273">
        <v>74279000</v>
      </c>
      <c r="Q28" s="273">
        <v>77916000</v>
      </c>
      <c r="S28" s="273" t="s">
        <v>233</v>
      </c>
      <c r="T28" s="373">
        <v>1157.652</v>
      </c>
    </row>
    <row r="29" spans="1:20" ht="12.95" customHeight="1">
      <c r="A29" s="120" t="s">
        <v>222</v>
      </c>
      <c r="B29" s="123"/>
      <c r="D29" s="120"/>
      <c r="I29" s="268" t="s">
        <v>164</v>
      </c>
      <c r="J29" s="343">
        <f t="shared" si="0"/>
        <v>184565.01956468754</v>
      </c>
      <c r="L29" s="273">
        <v>252914245</v>
      </c>
      <c r="M29" s="373">
        <v>1370.326</v>
      </c>
      <c r="O29" s="378" t="s">
        <v>235</v>
      </c>
      <c r="P29" s="273">
        <v>239878203</v>
      </c>
      <c r="Q29" s="273">
        <v>252914245</v>
      </c>
      <c r="S29" s="273" t="s">
        <v>235</v>
      </c>
      <c r="T29" s="373">
        <v>1370.326</v>
      </c>
    </row>
    <row r="30" spans="1:20" ht="12.95" customHeight="1">
      <c r="A30" s="120"/>
      <c r="B30" s="123"/>
      <c r="D30" s="120"/>
      <c r="I30" s="362" t="s">
        <v>52</v>
      </c>
      <c r="J30" s="343">
        <f t="shared" si="0"/>
        <v>100037.29960879665</v>
      </c>
      <c r="L30" s="273">
        <v>211477851</v>
      </c>
      <c r="M30" s="373">
        <v>2113.9899999999998</v>
      </c>
      <c r="O30" s="378" t="s">
        <v>216</v>
      </c>
      <c r="P30" s="273">
        <v>198655251</v>
      </c>
      <c r="Q30" s="273">
        <v>211477851</v>
      </c>
      <c r="S30" s="273" t="s">
        <v>216</v>
      </c>
      <c r="T30" s="373">
        <v>2113.9899999999998</v>
      </c>
    </row>
    <row r="31" spans="1:20" ht="12.95" customHeight="1">
      <c r="A31" s="120"/>
      <c r="B31" s="123"/>
      <c r="D31" s="120"/>
      <c r="I31" s="362" t="s">
        <v>103</v>
      </c>
      <c r="J31" s="343">
        <f t="shared" si="0"/>
        <v>49985.109938496156</v>
      </c>
      <c r="L31" s="273">
        <v>99785175</v>
      </c>
      <c r="M31" s="373">
        <v>1996.298</v>
      </c>
      <c r="O31" s="378" t="s">
        <v>229</v>
      </c>
      <c r="P31" s="273">
        <v>93606689</v>
      </c>
      <c r="Q31" s="273">
        <v>99785175</v>
      </c>
      <c r="S31" s="273" t="s">
        <v>229</v>
      </c>
      <c r="T31" s="373">
        <v>1996.298</v>
      </c>
    </row>
    <row r="32" spans="1:20" ht="12.95" customHeight="1">
      <c r="A32" s="120"/>
      <c r="B32" s="123"/>
      <c r="D32" s="120"/>
      <c r="E32" s="340"/>
      <c r="I32" s="268" t="s">
        <v>165</v>
      </c>
      <c r="J32" s="343">
        <f t="shared" si="0"/>
        <v>137423.89397490898</v>
      </c>
      <c r="L32" s="273">
        <v>298300000</v>
      </c>
      <c r="M32" s="373">
        <v>2170.6559999999999</v>
      </c>
      <c r="O32" s="378" t="s">
        <v>194</v>
      </c>
      <c r="P32" s="273">
        <v>276400000</v>
      </c>
      <c r="Q32" s="273">
        <v>298300000</v>
      </c>
      <c r="S32" s="273" t="s">
        <v>194</v>
      </c>
      <c r="T32" s="373">
        <v>2170.6559999999999</v>
      </c>
    </row>
    <row r="33" spans="1:43" ht="12.95" customHeight="1">
      <c r="A33" s="120"/>
      <c r="B33" s="123"/>
      <c r="D33" s="120"/>
      <c r="E33" s="262"/>
      <c r="I33" s="362" t="s">
        <v>102</v>
      </c>
      <c r="J33" s="343">
        <f t="shared" si="0"/>
        <v>73588.39821490334</v>
      </c>
      <c r="L33" s="273">
        <v>109572757</v>
      </c>
      <c r="M33" s="373">
        <v>1488.9949999999999</v>
      </c>
      <c r="O33" s="378" t="s">
        <v>230</v>
      </c>
      <c r="P33" s="273">
        <v>105032368</v>
      </c>
      <c r="Q33" s="273">
        <v>109572757</v>
      </c>
      <c r="S33" s="273" t="s">
        <v>230</v>
      </c>
      <c r="T33" s="373">
        <v>1488.9949999999999</v>
      </c>
    </row>
    <row r="34" spans="1:43" ht="12.95" customHeight="1">
      <c r="C34" s="105"/>
      <c r="F34" s="123"/>
      <c r="G34" s="123"/>
      <c r="H34" s="123"/>
      <c r="I34" s="362" t="s">
        <v>54</v>
      </c>
      <c r="J34" s="343">
        <f t="shared" si="0"/>
        <v>60757.808826817221</v>
      </c>
      <c r="L34" s="273">
        <v>81800000</v>
      </c>
      <c r="M34" s="373">
        <v>1346.329</v>
      </c>
      <c r="O34" s="378" t="s">
        <v>231</v>
      </c>
      <c r="P34" s="273">
        <v>78600000</v>
      </c>
      <c r="Q34" s="273">
        <v>81800000</v>
      </c>
      <c r="S34" s="273" t="s">
        <v>231</v>
      </c>
      <c r="T34" s="373">
        <v>1346.329</v>
      </c>
    </row>
    <row r="35" spans="1:43" ht="15" customHeight="1">
      <c r="I35" s="362" t="s">
        <v>105</v>
      </c>
      <c r="J35" s="343">
        <f t="shared" si="0"/>
        <v>94924.766939582478</v>
      </c>
      <c r="L35" s="273">
        <v>125457603</v>
      </c>
      <c r="M35" s="373">
        <v>1321.653</v>
      </c>
      <c r="O35" s="378" t="s">
        <v>214</v>
      </c>
      <c r="P35" s="273">
        <v>109978643</v>
      </c>
      <c r="Q35" s="273">
        <v>125457603</v>
      </c>
      <c r="S35" s="273" t="s">
        <v>214</v>
      </c>
      <c r="T35" s="373">
        <v>1321.653</v>
      </c>
    </row>
    <row r="36" spans="1:43" ht="12.75" customHeight="1">
      <c r="G36" s="123"/>
      <c r="H36" s="123"/>
      <c r="I36" s="362" t="s">
        <v>106</v>
      </c>
      <c r="J36" s="343">
        <f t="shared" si="0"/>
        <v>58696.416428668577</v>
      </c>
      <c r="L36" s="273">
        <v>86318950</v>
      </c>
      <c r="M36" s="373">
        <v>1470.6</v>
      </c>
      <c r="O36" s="378" t="s">
        <v>232</v>
      </c>
      <c r="P36" s="273">
        <v>83225183</v>
      </c>
      <c r="Q36" s="273">
        <v>86318950</v>
      </c>
      <c r="S36" s="273" t="s">
        <v>232</v>
      </c>
      <c r="T36" s="373">
        <v>1470.6</v>
      </c>
    </row>
    <row r="37" spans="1:43" ht="13.5" customHeight="1">
      <c r="G37" s="123"/>
      <c r="H37" s="123"/>
      <c r="I37" s="268" t="s">
        <v>166</v>
      </c>
      <c r="J37" s="343">
        <f t="shared" si="0"/>
        <v>214017.63844314433</v>
      </c>
      <c r="L37" s="273">
        <v>311821131</v>
      </c>
      <c r="M37" s="373">
        <v>1456.9880000000001</v>
      </c>
      <c r="O37" s="378" t="s">
        <v>195</v>
      </c>
      <c r="P37" s="273">
        <v>289387098</v>
      </c>
      <c r="Q37" s="273">
        <v>311821131</v>
      </c>
      <c r="S37" s="273" t="s">
        <v>195</v>
      </c>
      <c r="T37" s="373">
        <v>1456.9880000000001</v>
      </c>
    </row>
    <row r="38" spans="1:43" ht="12.95" customHeight="1">
      <c r="A38" s="118"/>
      <c r="I38" s="362" t="s">
        <v>104</v>
      </c>
      <c r="J38" s="343">
        <f t="shared" si="0"/>
        <v>51994.504462097837</v>
      </c>
      <c r="L38" s="273">
        <v>107365948</v>
      </c>
      <c r="M38" s="373">
        <v>2064.9479999999999</v>
      </c>
      <c r="O38" s="378" t="s">
        <v>196</v>
      </c>
      <c r="P38" s="273">
        <v>102464318</v>
      </c>
      <c r="Q38" s="273">
        <v>107365948</v>
      </c>
      <c r="S38" s="273" t="s">
        <v>196</v>
      </c>
      <c r="T38" s="373">
        <v>2064.9479999999999</v>
      </c>
    </row>
    <row r="39" spans="1:43" ht="12.95" customHeight="1">
      <c r="D39" s="135"/>
      <c r="E39" s="114"/>
      <c r="F39" s="114"/>
      <c r="I39" s="362" t="s">
        <v>167</v>
      </c>
      <c r="J39" s="343">
        <f t="shared" si="0"/>
        <v>100143.37571009537</v>
      </c>
      <c r="L39" s="273">
        <v>117000410</v>
      </c>
      <c r="M39" s="373">
        <v>1168.329</v>
      </c>
      <c r="O39" s="378" t="s">
        <v>234</v>
      </c>
      <c r="P39" s="273">
        <v>107533417</v>
      </c>
      <c r="Q39" s="273">
        <v>117000410</v>
      </c>
      <c r="S39" s="273" t="s">
        <v>234</v>
      </c>
      <c r="T39" s="373">
        <v>1168.329</v>
      </c>
    </row>
    <row r="40" spans="1:43" ht="12.95" customHeight="1">
      <c r="E40" s="114"/>
      <c r="F40" s="114"/>
    </row>
    <row r="41" spans="1:43" ht="12.75" customHeight="1">
      <c r="E41" s="114"/>
      <c r="F41" s="114"/>
      <c r="G41" s="123"/>
      <c r="H41" s="123"/>
    </row>
    <row r="42" spans="1:43" ht="14.25" customHeight="1">
      <c r="E42" s="114"/>
      <c r="F42" s="114"/>
    </row>
    <row r="43" spans="1:43" ht="14.25" customHeight="1">
      <c r="G43" s="134"/>
    </row>
    <row r="44" spans="1:43" ht="30.75" customHeight="1"/>
    <row r="45" spans="1:43">
      <c r="I45" s="261"/>
      <c r="J45" s="105"/>
      <c r="K45" s="105"/>
      <c r="L45" s="105"/>
      <c r="M45" s="260"/>
      <c r="N45" s="105"/>
      <c r="O45" s="374"/>
      <c r="P45" s="374"/>
      <c r="Q45" s="374"/>
      <c r="R45" s="374"/>
      <c r="S45" s="374"/>
      <c r="T45" s="374"/>
      <c r="U45" s="374"/>
      <c r="V45" s="105"/>
      <c r="W45" s="105"/>
      <c r="X45" s="105"/>
      <c r="Y45" s="105"/>
      <c r="Z45" s="105"/>
      <c r="AA45" s="105"/>
      <c r="AB45" s="105"/>
      <c r="AC45" s="105"/>
      <c r="AD45" s="105"/>
      <c r="AE45" s="105"/>
      <c r="AF45" s="105"/>
      <c r="AG45" s="105"/>
    </row>
    <row r="46" spans="1:43">
      <c r="I46" s="198"/>
      <c r="J46" s="338" t="s">
        <v>99</v>
      </c>
      <c r="K46" s="260"/>
      <c r="L46" s="261"/>
      <c r="M46" s="105"/>
      <c r="N46" s="260"/>
      <c r="O46" s="375"/>
      <c r="P46" s="376"/>
      <c r="Q46" s="375"/>
      <c r="R46" s="375"/>
      <c r="S46" s="375"/>
      <c r="T46" s="375"/>
      <c r="U46" s="375"/>
      <c r="V46" s="260"/>
      <c r="W46" s="260"/>
      <c r="X46" s="260"/>
      <c r="Y46" s="260"/>
      <c r="Z46" s="260"/>
      <c r="AA46" s="260"/>
      <c r="AB46" s="260"/>
      <c r="AC46" s="260"/>
      <c r="AD46" s="260"/>
      <c r="AE46" s="260"/>
      <c r="AF46" s="260"/>
      <c r="AG46" s="260"/>
    </row>
    <row r="47" spans="1:43" ht="15.75" thickBot="1">
      <c r="I47" s="199" t="s">
        <v>49</v>
      </c>
      <c r="J47" s="341" t="s">
        <v>98</v>
      </c>
      <c r="K47" s="105"/>
      <c r="L47" s="199" t="s">
        <v>49</v>
      </c>
      <c r="M47" s="362" t="s">
        <v>100</v>
      </c>
      <c r="N47" s="362" t="s">
        <v>161</v>
      </c>
      <c r="O47" s="362" t="s">
        <v>153</v>
      </c>
      <c r="P47" s="363" t="s">
        <v>50</v>
      </c>
      <c r="Q47" s="362" t="s">
        <v>101</v>
      </c>
      <c r="R47" s="362" t="s">
        <v>160</v>
      </c>
      <c r="S47" s="362" t="s">
        <v>89</v>
      </c>
      <c r="T47" s="362" t="s">
        <v>46</v>
      </c>
      <c r="U47" s="362" t="s">
        <v>103</v>
      </c>
      <c r="V47" s="362" t="s">
        <v>104</v>
      </c>
      <c r="W47" s="362" t="s">
        <v>106</v>
      </c>
      <c r="X47" s="362" t="s">
        <v>54</v>
      </c>
      <c r="Y47" s="362" t="s">
        <v>51</v>
      </c>
      <c r="Z47" s="362" t="s">
        <v>163</v>
      </c>
      <c r="AA47" s="362" t="s">
        <v>69</v>
      </c>
      <c r="AB47" s="362" t="s">
        <v>102</v>
      </c>
      <c r="AC47" s="362" t="s">
        <v>162</v>
      </c>
      <c r="AD47" s="268" t="s">
        <v>158</v>
      </c>
      <c r="AE47" s="268" t="s">
        <v>156</v>
      </c>
      <c r="AF47" s="362" t="s">
        <v>154</v>
      </c>
      <c r="AG47" s="362" t="s">
        <v>105</v>
      </c>
      <c r="AH47" s="268" t="s">
        <v>159</v>
      </c>
      <c r="AI47" s="362" t="s">
        <v>52</v>
      </c>
      <c r="AJ47" s="362" t="s">
        <v>167</v>
      </c>
      <c r="AK47" s="362" t="s">
        <v>122</v>
      </c>
      <c r="AL47" s="362" t="s">
        <v>157</v>
      </c>
      <c r="AM47" s="268" t="s">
        <v>165</v>
      </c>
      <c r="AN47" s="268" t="s">
        <v>127</v>
      </c>
      <c r="AO47" s="268" t="s">
        <v>155</v>
      </c>
      <c r="AP47" s="268" t="s">
        <v>164</v>
      </c>
      <c r="AQ47" s="268" t="s">
        <v>166</v>
      </c>
    </row>
    <row r="48" spans="1:43" ht="15.75" thickTop="1">
      <c r="I48" s="362" t="s">
        <v>100</v>
      </c>
      <c r="J48" s="343">
        <v>21901.91622255891</v>
      </c>
      <c r="L48" s="192" t="s">
        <v>239</v>
      </c>
      <c r="M48" s="383">
        <f t="shared" ref="M48:AQ48" si="1">M49/1000</f>
        <v>21.90191622255891</v>
      </c>
      <c r="N48" s="383">
        <f t="shared" si="1"/>
        <v>23.369487807498917</v>
      </c>
      <c r="O48" s="383">
        <f t="shared" si="1"/>
        <v>41.631632535528418</v>
      </c>
      <c r="P48" s="383">
        <f t="shared" si="1"/>
        <v>41.722349503650221</v>
      </c>
      <c r="Q48" s="383">
        <f t="shared" si="1"/>
        <v>42.994772140478602</v>
      </c>
      <c r="R48" s="383">
        <f t="shared" si="1"/>
        <v>43.156159566500506</v>
      </c>
      <c r="S48" s="383">
        <f t="shared" si="1"/>
        <v>45.853354997061572</v>
      </c>
      <c r="T48" s="383">
        <f t="shared" si="1"/>
        <v>46.151884927941865</v>
      </c>
      <c r="U48" s="383">
        <f t="shared" si="1"/>
        <v>49.985109938496159</v>
      </c>
      <c r="V48" s="383">
        <f t="shared" si="1"/>
        <v>51.994504462097836</v>
      </c>
      <c r="W48" s="383">
        <f t="shared" si="1"/>
        <v>58.696416428668577</v>
      </c>
      <c r="X48" s="383">
        <f t="shared" si="1"/>
        <v>60.757808826817218</v>
      </c>
      <c r="Y48" s="383">
        <f t="shared" si="1"/>
        <v>62.275852023106978</v>
      </c>
      <c r="Z48" s="383">
        <f t="shared" si="1"/>
        <v>67.305200526583107</v>
      </c>
      <c r="AA48" s="383">
        <f t="shared" si="1"/>
        <v>67.782037716934695</v>
      </c>
      <c r="AB48" s="383">
        <f t="shared" si="1"/>
        <v>73.588398214903336</v>
      </c>
      <c r="AC48" s="383">
        <f t="shared" si="1"/>
        <v>84.842982399254126</v>
      </c>
      <c r="AD48" s="383">
        <f t="shared" si="1"/>
        <v>89.381011419996454</v>
      </c>
      <c r="AE48" s="383">
        <f t="shared" si="1"/>
        <v>89.657045988758981</v>
      </c>
      <c r="AF48" s="383">
        <f t="shared" si="1"/>
        <v>92.097237466961445</v>
      </c>
      <c r="AG48" s="383">
        <f t="shared" si="1"/>
        <v>94.924766939582483</v>
      </c>
      <c r="AH48" s="383">
        <f t="shared" si="1"/>
        <v>97.644532912738256</v>
      </c>
      <c r="AI48" s="383">
        <f t="shared" si="1"/>
        <v>100.03729960879664</v>
      </c>
      <c r="AJ48" s="383">
        <f t="shared" si="1"/>
        <v>100.14337571009537</v>
      </c>
      <c r="AK48" s="383">
        <f t="shared" si="1"/>
        <v>121.13596521060407</v>
      </c>
      <c r="AL48" s="383">
        <f t="shared" si="1"/>
        <v>128.27411295296355</v>
      </c>
      <c r="AM48" s="383">
        <f t="shared" si="1"/>
        <v>137.42389397490896</v>
      </c>
      <c r="AN48" s="383">
        <f t="shared" si="1"/>
        <v>142.30259503275204</v>
      </c>
      <c r="AO48" s="383">
        <f t="shared" si="1"/>
        <v>151.92474182787277</v>
      </c>
      <c r="AP48" s="383">
        <f t="shared" si="1"/>
        <v>184.56501956468753</v>
      </c>
      <c r="AQ48" s="383">
        <f t="shared" si="1"/>
        <v>214.01763844314434</v>
      </c>
    </row>
    <row r="49" spans="1:43" ht="15.75" thickBot="1">
      <c r="I49" s="362" t="s">
        <v>161</v>
      </c>
      <c r="J49" s="343">
        <v>23369.487807498917</v>
      </c>
      <c r="L49" s="341" t="s">
        <v>238</v>
      </c>
      <c r="M49" s="343">
        <v>21901.91622255891</v>
      </c>
      <c r="N49" s="343">
        <v>23369.487807498917</v>
      </c>
      <c r="O49" s="343">
        <v>41631.632535528421</v>
      </c>
      <c r="P49" s="343">
        <v>41722.349503650221</v>
      </c>
      <c r="Q49" s="343">
        <v>42994.772140478599</v>
      </c>
      <c r="R49" s="343">
        <v>43156.159566500508</v>
      </c>
      <c r="S49" s="343">
        <v>45853.354997061571</v>
      </c>
      <c r="T49" s="343">
        <v>46151.884927941865</v>
      </c>
      <c r="U49" s="343">
        <v>49985.109938496156</v>
      </c>
      <c r="V49" s="343">
        <v>51994.504462097837</v>
      </c>
      <c r="W49" s="343">
        <v>58696.416428668577</v>
      </c>
      <c r="X49" s="343">
        <v>60757.808826817221</v>
      </c>
      <c r="Y49" s="343">
        <v>62275.852023106978</v>
      </c>
      <c r="Z49" s="343">
        <v>67305.20052658311</v>
      </c>
      <c r="AA49" s="343">
        <v>67782.03771693469</v>
      </c>
      <c r="AB49" s="343">
        <v>73588.39821490334</v>
      </c>
      <c r="AC49" s="343">
        <v>84842.982399254121</v>
      </c>
      <c r="AD49" s="343">
        <v>89381.011419996459</v>
      </c>
      <c r="AE49" s="343">
        <v>89657.045988758982</v>
      </c>
      <c r="AF49" s="343">
        <v>92097.237466961451</v>
      </c>
      <c r="AG49" s="343">
        <v>94924.766939582478</v>
      </c>
      <c r="AH49" s="343">
        <v>97644.532912738257</v>
      </c>
      <c r="AI49" s="343">
        <v>100037.29960879665</v>
      </c>
      <c r="AJ49" s="343">
        <v>100143.37571009537</v>
      </c>
      <c r="AK49" s="343">
        <v>121135.96521060407</v>
      </c>
      <c r="AL49" s="343">
        <v>128274.11295296354</v>
      </c>
      <c r="AM49" s="343">
        <v>137423.89397490898</v>
      </c>
      <c r="AN49" s="343">
        <v>142302.59503275203</v>
      </c>
      <c r="AO49" s="343">
        <v>151924.74182787276</v>
      </c>
      <c r="AP49" s="343">
        <v>184565.01956468754</v>
      </c>
      <c r="AQ49" s="343">
        <v>214017.63844314433</v>
      </c>
    </row>
    <row r="50" spans="1:43" ht="13.5" customHeight="1" thickTop="1">
      <c r="A50" s="127" t="s">
        <v>224</v>
      </c>
      <c r="B50" s="136"/>
      <c r="I50" s="363" t="s">
        <v>50</v>
      </c>
      <c r="J50" s="343">
        <v>40947</v>
      </c>
      <c r="L50" s="192"/>
      <c r="M50" s="381"/>
    </row>
    <row r="51" spans="1:43" ht="15">
      <c r="C51" s="134"/>
      <c r="D51" s="134"/>
      <c r="E51" s="134"/>
      <c r="F51" s="134"/>
      <c r="I51" s="362" t="s">
        <v>153</v>
      </c>
      <c r="J51" s="343">
        <v>41631.632535528421</v>
      </c>
      <c r="L51" s="382"/>
      <c r="M51" s="381"/>
    </row>
    <row r="52" spans="1:43" ht="30" customHeight="1" thickBot="1">
      <c r="A52" s="483" t="s">
        <v>223</v>
      </c>
      <c r="B52" s="466"/>
      <c r="C52" s="466"/>
      <c r="D52" s="466"/>
      <c r="E52" s="466"/>
      <c r="F52" s="466"/>
      <c r="I52" s="362" t="s">
        <v>101</v>
      </c>
      <c r="J52" s="343">
        <v>42994.772140478599</v>
      </c>
      <c r="L52" s="199" t="s">
        <v>49</v>
      </c>
      <c r="M52" s="371" t="s">
        <v>236</v>
      </c>
    </row>
    <row r="53" spans="1:43" ht="15.75" thickTop="1">
      <c r="I53" s="362" t="s">
        <v>160</v>
      </c>
      <c r="J53" s="343">
        <v>43156.159566500508</v>
      </c>
      <c r="L53" s="362" t="s">
        <v>161</v>
      </c>
      <c r="M53" s="273">
        <v>37841604</v>
      </c>
    </row>
    <row r="54" spans="1:43" ht="15">
      <c r="A54" s="137" t="s">
        <v>169</v>
      </c>
      <c r="B54" s="344"/>
      <c r="I54" s="362" t="s">
        <v>89</v>
      </c>
      <c r="J54" s="343">
        <v>45853.354997061571</v>
      </c>
      <c r="L54" s="362" t="s">
        <v>100</v>
      </c>
      <c r="M54" s="273">
        <v>42239729</v>
      </c>
    </row>
    <row r="55" spans="1:43" ht="15">
      <c r="A55" s="133" t="s">
        <v>32</v>
      </c>
      <c r="B55" s="138"/>
      <c r="I55" s="362" t="s">
        <v>46</v>
      </c>
      <c r="J55" s="343">
        <v>46151.884927941865</v>
      </c>
      <c r="L55" s="362" t="s">
        <v>160</v>
      </c>
      <c r="M55" s="273">
        <v>51225973</v>
      </c>
    </row>
    <row r="56" spans="1:43" ht="15">
      <c r="A56" s="126" t="s">
        <v>42</v>
      </c>
      <c r="B56" s="123">
        <v>1421</v>
      </c>
      <c r="I56" s="362" t="s">
        <v>103</v>
      </c>
      <c r="J56" s="343">
        <v>49985.109938496156</v>
      </c>
      <c r="L56" s="363" t="s">
        <v>50</v>
      </c>
      <c r="M56" s="271">
        <v>58202010</v>
      </c>
    </row>
    <row r="57" spans="1:43" ht="15">
      <c r="A57" s="126" t="s">
        <v>282</v>
      </c>
      <c r="B57" s="123">
        <f>B55/B56</f>
        <v>0</v>
      </c>
      <c r="I57" s="362" t="s">
        <v>104</v>
      </c>
      <c r="J57" s="343">
        <v>51994.504462097837</v>
      </c>
      <c r="L57" s="362" t="s">
        <v>89</v>
      </c>
      <c r="M57" s="273">
        <v>72952000</v>
      </c>
    </row>
    <row r="58" spans="1:43" ht="15">
      <c r="I58" s="362" t="s">
        <v>106</v>
      </c>
      <c r="J58" s="343">
        <v>58696.416428668577</v>
      </c>
      <c r="L58" s="362" t="s">
        <v>46</v>
      </c>
      <c r="M58" s="273">
        <v>75192497</v>
      </c>
    </row>
    <row r="59" spans="1:43" ht="15">
      <c r="I59" s="362" t="s">
        <v>54</v>
      </c>
      <c r="J59" s="343">
        <v>60757.808826817221</v>
      </c>
      <c r="L59" s="362" t="s">
        <v>163</v>
      </c>
      <c r="M59" s="273">
        <v>77916000</v>
      </c>
    </row>
    <row r="60" spans="1:43" ht="15">
      <c r="I60" s="362" t="s">
        <v>51</v>
      </c>
      <c r="J60" s="343">
        <v>62275.852023106978</v>
      </c>
      <c r="L60" s="362" t="s">
        <v>54</v>
      </c>
      <c r="M60" s="273">
        <v>81800000</v>
      </c>
    </row>
    <row r="61" spans="1:43" ht="15">
      <c r="I61" s="362" t="s">
        <v>163</v>
      </c>
      <c r="J61" s="343">
        <v>67305.20052658311</v>
      </c>
      <c r="L61" s="362" t="s">
        <v>106</v>
      </c>
      <c r="M61" s="273">
        <v>86318950</v>
      </c>
    </row>
    <row r="62" spans="1:43" ht="15">
      <c r="I62" s="362" t="s">
        <v>69</v>
      </c>
      <c r="J62" s="343">
        <v>67782.03771693469</v>
      </c>
      <c r="L62" s="362" t="s">
        <v>162</v>
      </c>
      <c r="M62" s="273">
        <v>90272000</v>
      </c>
    </row>
    <row r="63" spans="1:43" ht="15">
      <c r="I63" s="362" t="s">
        <v>102</v>
      </c>
      <c r="J63" s="343">
        <v>73588.39821490334</v>
      </c>
      <c r="L63" s="362" t="s">
        <v>153</v>
      </c>
      <c r="M63" s="273">
        <v>94697726</v>
      </c>
    </row>
    <row r="64" spans="1:43" ht="15">
      <c r="I64" s="362" t="s">
        <v>162</v>
      </c>
      <c r="J64" s="343">
        <v>84842.982399254121</v>
      </c>
      <c r="L64" s="362" t="s">
        <v>101</v>
      </c>
      <c r="M64" s="273">
        <v>99315000</v>
      </c>
    </row>
    <row r="65" spans="9:13" ht="15">
      <c r="I65" s="268" t="s">
        <v>158</v>
      </c>
      <c r="J65" s="343">
        <v>89381.011419996459</v>
      </c>
      <c r="L65" s="362" t="s">
        <v>103</v>
      </c>
      <c r="M65" s="273">
        <v>99785175</v>
      </c>
    </row>
    <row r="66" spans="9:13" ht="15">
      <c r="I66" s="268" t="s">
        <v>156</v>
      </c>
      <c r="J66" s="343">
        <v>89657.045988758982</v>
      </c>
      <c r="L66" s="362" t="s">
        <v>69</v>
      </c>
      <c r="M66" s="273">
        <v>101152965</v>
      </c>
    </row>
    <row r="67" spans="9:13" ht="15">
      <c r="I67" s="362" t="s">
        <v>154</v>
      </c>
      <c r="J67" s="343">
        <v>92097.237466961451</v>
      </c>
      <c r="L67" s="362" t="s">
        <v>104</v>
      </c>
      <c r="M67" s="273">
        <v>107365948</v>
      </c>
    </row>
    <row r="68" spans="9:13" ht="15">
      <c r="I68" s="362" t="s">
        <v>105</v>
      </c>
      <c r="J68" s="343">
        <v>94924.766939582478</v>
      </c>
      <c r="L68" s="362" t="s">
        <v>102</v>
      </c>
      <c r="M68" s="273">
        <v>109572757</v>
      </c>
    </row>
    <row r="69" spans="9:13" ht="15">
      <c r="I69" s="268" t="s">
        <v>159</v>
      </c>
      <c r="J69" s="343">
        <v>97644.532912738257</v>
      </c>
      <c r="L69" s="362" t="s">
        <v>167</v>
      </c>
      <c r="M69" s="273">
        <v>117000410</v>
      </c>
    </row>
    <row r="70" spans="9:13" ht="15">
      <c r="I70" s="362" t="s">
        <v>52</v>
      </c>
      <c r="J70" s="343">
        <v>100037.29960879665</v>
      </c>
      <c r="L70" s="362" t="s">
        <v>51</v>
      </c>
      <c r="M70" s="273">
        <v>119921619</v>
      </c>
    </row>
    <row r="71" spans="9:13" ht="15">
      <c r="I71" s="362" t="s">
        <v>167</v>
      </c>
      <c r="J71" s="343">
        <v>100143.37571009537</v>
      </c>
      <c r="L71" s="362" t="s">
        <v>154</v>
      </c>
      <c r="M71" s="273">
        <v>123593848</v>
      </c>
    </row>
    <row r="72" spans="9:13" ht="15">
      <c r="I72" s="362" t="s">
        <v>122</v>
      </c>
      <c r="J72" s="343">
        <v>121135.96521060407</v>
      </c>
      <c r="L72" s="362" t="s">
        <v>105</v>
      </c>
      <c r="M72" s="273">
        <v>125457603</v>
      </c>
    </row>
    <row r="73" spans="9:13" ht="15">
      <c r="I73" s="362" t="s">
        <v>157</v>
      </c>
      <c r="J73" s="343">
        <v>128274.11295296354</v>
      </c>
      <c r="L73" s="268" t="s">
        <v>159</v>
      </c>
      <c r="M73" s="273">
        <v>158053202</v>
      </c>
    </row>
    <row r="74" spans="9:13" ht="15">
      <c r="I74" s="268" t="s">
        <v>165</v>
      </c>
      <c r="J74" s="343">
        <v>137423.89397490898</v>
      </c>
      <c r="L74" s="268" t="s">
        <v>155</v>
      </c>
      <c r="M74" s="273">
        <v>161900880</v>
      </c>
    </row>
    <row r="75" spans="9:13" ht="15">
      <c r="I75" s="268" t="s">
        <v>127</v>
      </c>
      <c r="J75" s="343">
        <v>142302.59503275203</v>
      </c>
      <c r="L75" s="362" t="s">
        <v>157</v>
      </c>
      <c r="M75" s="273">
        <v>203825000</v>
      </c>
    </row>
    <row r="76" spans="9:13" ht="15">
      <c r="I76" s="268" t="s">
        <v>155</v>
      </c>
      <c r="J76" s="343">
        <v>151924.74182787276</v>
      </c>
      <c r="L76" s="268" t="s">
        <v>156</v>
      </c>
      <c r="M76" s="273">
        <v>206240165</v>
      </c>
    </row>
    <row r="77" spans="9:13" ht="15">
      <c r="I77" s="268" t="s">
        <v>164</v>
      </c>
      <c r="J77" s="343">
        <v>184565.01956468754</v>
      </c>
      <c r="L77" s="362" t="s">
        <v>52</v>
      </c>
      <c r="M77" s="273">
        <v>211477851</v>
      </c>
    </row>
    <row r="78" spans="9:13" ht="15">
      <c r="I78" s="268" t="s">
        <v>166</v>
      </c>
      <c r="J78" s="343">
        <v>214017.63844314433</v>
      </c>
      <c r="L78" s="362" t="s">
        <v>122</v>
      </c>
      <c r="M78" s="273">
        <v>217275524</v>
      </c>
    </row>
    <row r="79" spans="9:13" ht="15">
      <c r="L79" s="268" t="s">
        <v>158</v>
      </c>
      <c r="M79" s="273">
        <v>218654824</v>
      </c>
    </row>
    <row r="80" spans="9:13" ht="15">
      <c r="L80" s="268" t="s">
        <v>164</v>
      </c>
      <c r="M80" s="273">
        <v>252914245</v>
      </c>
    </row>
    <row r="81" spans="12:13" ht="15">
      <c r="L81" s="268" t="s">
        <v>127</v>
      </c>
      <c r="M81" s="273">
        <v>276919000</v>
      </c>
    </row>
    <row r="82" spans="12:13" ht="15">
      <c r="L82" s="268" t="s">
        <v>165</v>
      </c>
      <c r="M82" s="273">
        <v>298300000</v>
      </c>
    </row>
    <row r="83" spans="12:13" ht="15">
      <c r="L83" s="268" t="s">
        <v>166</v>
      </c>
      <c r="M83" s="273">
        <v>311821131</v>
      </c>
    </row>
  </sheetData>
  <mergeCells count="4">
    <mergeCell ref="A52:F52"/>
    <mergeCell ref="A1:F1"/>
    <mergeCell ref="A3:F3"/>
    <mergeCell ref="A5:F5"/>
  </mergeCells>
  <phoneticPr fontId="0" type="noConversion"/>
  <printOptions horizontalCentered="1"/>
  <pageMargins left="0.8" right="0.78" top="0.8" bottom="0.8" header="0.5" footer="0.5"/>
  <pageSetup scale="95" orientation="portrait" verticalDpi="360" r:id="rId1"/>
  <headerFooter alignWithMargins="0">
    <oddFooter>&amp;C42</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74"/>
  <sheetViews>
    <sheetView tabSelected="1" view="pageBreakPreview" zoomScaleNormal="85" zoomScaleSheetLayoutView="100" workbookViewId="0">
      <selection activeCell="G32" sqref="G32"/>
    </sheetView>
  </sheetViews>
  <sheetFormatPr defaultColWidth="8" defaultRowHeight="12.75"/>
  <cols>
    <col min="1" max="1" width="4.7109375" style="101" customWidth="1"/>
    <col min="2" max="2" width="12.140625" style="101" customWidth="1"/>
    <col min="3" max="3" width="13.7109375" style="102" customWidth="1"/>
    <col min="4" max="4" width="13.7109375" style="103" customWidth="1"/>
    <col min="5" max="5" width="11.140625" style="104" customWidth="1"/>
    <col min="6" max="7" width="13.7109375" style="101" customWidth="1"/>
    <col min="8" max="8" width="4.7109375" style="101" customWidth="1"/>
    <col min="9" max="9" width="15.28515625" style="101" customWidth="1"/>
    <col min="10" max="10" width="12.5703125" style="101" customWidth="1"/>
    <col min="11" max="16384" width="8" style="101"/>
  </cols>
  <sheetData>
    <row r="1" spans="1:11" s="113" customFormat="1" ht="15.75">
      <c r="A1" s="488" t="s">
        <v>2</v>
      </c>
      <c r="B1" s="488"/>
      <c r="C1" s="488"/>
      <c r="D1" s="488"/>
      <c r="E1" s="488"/>
      <c r="F1" s="488"/>
      <c r="G1" s="488"/>
      <c r="H1" s="488"/>
    </row>
    <row r="2" spans="1:11" ht="13.5" thickBot="1">
      <c r="I2" s="263" t="s">
        <v>151</v>
      </c>
    </row>
    <row r="3" spans="1:11" ht="13.5" thickTop="1">
      <c r="C3" s="489" t="s">
        <v>45</v>
      </c>
      <c r="D3" s="490"/>
      <c r="F3" s="489" t="s">
        <v>44</v>
      </c>
      <c r="G3" s="490"/>
      <c r="I3" s="107"/>
      <c r="J3" s="100"/>
      <c r="K3" s="100"/>
    </row>
    <row r="4" spans="1:11" ht="13.5" thickBot="1">
      <c r="B4" s="139"/>
      <c r="C4" s="140" t="s">
        <v>43</v>
      </c>
      <c r="D4" s="141" t="s">
        <v>35</v>
      </c>
      <c r="E4" s="80" t="s">
        <v>42</v>
      </c>
      <c r="F4" s="140" t="s">
        <v>43</v>
      </c>
      <c r="G4" s="141" t="s">
        <v>35</v>
      </c>
      <c r="I4" s="100"/>
      <c r="J4" s="107"/>
      <c r="K4" s="108"/>
    </row>
    <row r="5" spans="1:11" ht="7.5" hidden="1" customHeight="1" thickTop="1">
      <c r="B5" s="142"/>
      <c r="C5" s="143"/>
      <c r="D5" s="144"/>
      <c r="E5" s="145"/>
      <c r="F5" s="143"/>
      <c r="G5" s="144"/>
      <c r="I5" s="110"/>
      <c r="J5" s="109"/>
      <c r="K5" s="100"/>
    </row>
    <row r="6" spans="1:11" ht="12.75" hidden="1" customHeight="1">
      <c r="B6" s="142">
        <v>1989</v>
      </c>
      <c r="C6" s="143">
        <v>23441</v>
      </c>
      <c r="D6" s="144">
        <v>0.114</v>
      </c>
      <c r="E6" s="145"/>
      <c r="F6" s="143"/>
      <c r="G6" s="144"/>
      <c r="I6" s="110"/>
      <c r="J6" s="109"/>
      <c r="K6" s="100"/>
    </row>
    <row r="7" spans="1:11" ht="13.5" hidden="1" thickTop="1">
      <c r="B7" s="75" t="s">
        <v>3</v>
      </c>
      <c r="C7" s="143">
        <v>25438</v>
      </c>
      <c r="D7" s="144" t="s">
        <v>36</v>
      </c>
      <c r="E7" s="81">
        <v>1115.4000000000001</v>
      </c>
      <c r="F7" s="143">
        <f>C7/E7</f>
        <v>22.806168190783573</v>
      </c>
      <c r="G7" s="144" t="s">
        <v>36</v>
      </c>
      <c r="I7" s="110"/>
      <c r="J7" s="109"/>
      <c r="K7" s="109"/>
    </row>
    <row r="8" spans="1:11" ht="13.5" hidden="1" thickTop="1">
      <c r="B8" s="75" t="s">
        <v>4</v>
      </c>
      <c r="C8" s="143">
        <v>27048</v>
      </c>
      <c r="D8" s="144">
        <v>6.3E-2</v>
      </c>
      <c r="E8" s="81">
        <v>1092.3</v>
      </c>
      <c r="F8" s="143">
        <f>C8/E8</f>
        <v>24.762427904421862</v>
      </c>
      <c r="G8" s="144">
        <v>5.8999999999999997E-2</v>
      </c>
      <c r="I8" s="110"/>
      <c r="J8" s="109"/>
      <c r="K8" s="109"/>
    </row>
    <row r="9" spans="1:11" ht="13.5" hidden="1" thickTop="1">
      <c r="B9" s="75" t="s">
        <v>5</v>
      </c>
      <c r="C9" s="143">
        <v>29376</v>
      </c>
      <c r="D9" s="144">
        <v>8.5999999999999993E-2</v>
      </c>
      <c r="E9" s="81">
        <v>1091.5</v>
      </c>
      <c r="F9" s="143">
        <f>C9/E9</f>
        <v>26.913421896472745</v>
      </c>
      <c r="G9" s="144">
        <v>0.23699999999999999</v>
      </c>
      <c r="I9" s="110"/>
      <c r="J9" s="109"/>
      <c r="K9" s="109"/>
    </row>
    <row r="10" spans="1:11" ht="13.5" hidden="1" thickTop="1">
      <c r="B10" s="75" t="s">
        <v>6</v>
      </c>
      <c r="C10" s="143">
        <v>29816</v>
      </c>
      <c r="D10" s="144">
        <v>2.4E-2</v>
      </c>
      <c r="E10" s="81">
        <v>1013.5</v>
      </c>
      <c r="F10" s="143">
        <f>C10/E10</f>
        <v>29.418845584607794</v>
      </c>
      <c r="G10" s="144">
        <v>8.900000000000001E-2</v>
      </c>
      <c r="I10" s="110"/>
      <c r="J10" s="109"/>
      <c r="K10" s="109"/>
    </row>
    <row r="11" spans="1:11" ht="7.5" hidden="1" customHeight="1">
      <c r="B11" s="75"/>
      <c r="C11" s="143"/>
      <c r="D11" s="144"/>
      <c r="E11" s="81"/>
      <c r="F11" s="143"/>
      <c r="G11" s="144"/>
      <c r="I11" s="110"/>
      <c r="J11" s="109"/>
      <c r="K11" s="109"/>
    </row>
    <row r="12" spans="1:11" ht="13.5" hidden="1" thickTop="1">
      <c r="B12" s="75" t="s">
        <v>14</v>
      </c>
      <c r="C12" s="143">
        <v>28744</v>
      </c>
      <c r="D12" s="144">
        <v>-1.3000000000000001E-2</v>
      </c>
      <c r="E12" s="81">
        <v>1035.4000000000001</v>
      </c>
      <c r="F12" s="143">
        <f t="shared" ref="F12:F18" si="0">C12/E12</f>
        <v>27.761251690168049</v>
      </c>
      <c r="G12" s="144">
        <v>-4.7E-2</v>
      </c>
      <c r="I12" s="110"/>
      <c r="J12" s="109"/>
      <c r="K12" s="109"/>
    </row>
    <row r="13" spans="1:11" ht="13.5" hidden="1" thickTop="1">
      <c r="B13" s="75" t="s">
        <v>10</v>
      </c>
      <c r="C13" s="143">
        <v>33936</v>
      </c>
      <c r="D13" s="144">
        <v>0.182</v>
      </c>
      <c r="E13" s="81">
        <v>1018.1</v>
      </c>
      <c r="F13" s="143">
        <f t="shared" si="0"/>
        <v>33.332678518809544</v>
      </c>
      <c r="G13" s="144">
        <v>0.19500000000000001</v>
      </c>
      <c r="I13" s="110"/>
      <c r="J13" s="109"/>
      <c r="K13" s="109"/>
    </row>
    <row r="14" spans="1:11" ht="13.5" hidden="1" thickTop="1">
      <c r="B14" s="75" t="s">
        <v>11</v>
      </c>
      <c r="C14" s="143">
        <v>39531</v>
      </c>
      <c r="D14" s="144">
        <v>0.16399999999999998</v>
      </c>
      <c r="E14" s="81">
        <v>1044.4000000000001</v>
      </c>
      <c r="F14" s="143">
        <f t="shared" si="0"/>
        <v>37.85044044427422</v>
      </c>
      <c r="G14" s="144">
        <v>0.122</v>
      </c>
      <c r="I14" s="110"/>
      <c r="J14" s="109"/>
      <c r="K14" s="109"/>
    </row>
    <row r="15" spans="1:11" ht="13.5" hidden="1" thickTop="1">
      <c r="B15" s="75" t="s">
        <v>12</v>
      </c>
      <c r="C15" s="143">
        <v>50908</v>
      </c>
      <c r="D15" s="144">
        <v>0.27699999999999997</v>
      </c>
      <c r="E15" s="81">
        <v>1136.3</v>
      </c>
      <c r="F15" s="143">
        <f t="shared" si="0"/>
        <v>44.801548886737656</v>
      </c>
      <c r="G15" s="144">
        <v>0.17499999999999999</v>
      </c>
      <c r="I15" s="110"/>
      <c r="J15" s="109"/>
      <c r="K15" s="109"/>
    </row>
    <row r="16" spans="1:11" ht="13.5" hidden="1" thickTop="1">
      <c r="B16" s="75" t="s">
        <v>13</v>
      </c>
      <c r="C16" s="143">
        <v>59429</v>
      </c>
      <c r="D16" s="144">
        <f>(C16-C15)/C15</f>
        <v>0.16738037243655221</v>
      </c>
      <c r="E16" s="81">
        <v>1176.5</v>
      </c>
      <c r="F16" s="143">
        <f t="shared" si="0"/>
        <v>50.513387165320864</v>
      </c>
      <c r="G16" s="144">
        <f>(F16-F15)/F15</f>
        <v>0.12749198232014811</v>
      </c>
      <c r="I16" s="110"/>
      <c r="J16" s="109"/>
      <c r="K16" s="109"/>
    </row>
    <row r="17" spans="2:17" ht="13.5" hidden="1" thickTop="1">
      <c r="B17" s="75" t="s">
        <v>15</v>
      </c>
      <c r="C17" s="143">
        <v>69232</v>
      </c>
      <c r="D17" s="144">
        <f>(C17-C16)/C16</f>
        <v>0.16495313735718253</v>
      </c>
      <c r="E17" s="81">
        <v>1230.5999999999999</v>
      </c>
      <c r="F17" s="143">
        <f t="shared" si="0"/>
        <v>56.258735576141724</v>
      </c>
      <c r="G17" s="144">
        <f>(F17-F16)/F16</f>
        <v>0.11373912408640129</v>
      </c>
      <c r="I17" s="113"/>
      <c r="J17" s="109"/>
      <c r="K17" s="109"/>
    </row>
    <row r="18" spans="2:17" ht="13.5" hidden="1" thickTop="1">
      <c r="B18" s="75" t="s">
        <v>16</v>
      </c>
      <c r="C18" s="143">
        <v>80450</v>
      </c>
      <c r="D18" s="144">
        <f>(C18-C17)/C17</f>
        <v>0.16203489715738387</v>
      </c>
      <c r="E18" s="81">
        <v>1231.9000000000001</v>
      </c>
      <c r="F18" s="143">
        <f t="shared" si="0"/>
        <v>65.305625456611736</v>
      </c>
      <c r="G18" s="144">
        <f>(F18-F17)/F17</f>
        <v>0.16080862443532465</v>
      </c>
      <c r="I18" s="110"/>
      <c r="J18" s="109"/>
      <c r="K18" s="109"/>
    </row>
    <row r="19" spans="2:17" ht="7.5" hidden="1" customHeight="1">
      <c r="B19" s="75"/>
      <c r="C19" s="143"/>
      <c r="D19" s="144"/>
      <c r="E19" s="81"/>
      <c r="F19" s="143"/>
      <c r="G19" s="144"/>
      <c r="I19" s="110"/>
      <c r="J19" s="109"/>
      <c r="K19" s="109"/>
    </row>
    <row r="20" spans="2:17" ht="13.5" hidden="1" thickTop="1">
      <c r="B20" s="75" t="s">
        <v>7</v>
      </c>
      <c r="C20" s="143">
        <v>63904</v>
      </c>
      <c r="D20" s="144">
        <f>(C20-C18)/C18</f>
        <v>-0.20566811684275949</v>
      </c>
      <c r="E20" s="81">
        <v>1262.8</v>
      </c>
      <c r="F20" s="143">
        <f t="shared" ref="F20:F25" si="1">C20/E20</f>
        <v>50.605004751346215</v>
      </c>
      <c r="G20" s="144">
        <f>(F20-F18)/F18</f>
        <v>-0.22510496764221996</v>
      </c>
      <c r="I20" s="110"/>
      <c r="J20" s="109"/>
      <c r="K20" s="109"/>
    </row>
    <row r="21" spans="2:17" ht="13.5" hidden="1" thickTop="1">
      <c r="B21" s="75" t="s">
        <v>18</v>
      </c>
      <c r="C21" s="143">
        <v>55187</v>
      </c>
      <c r="D21" s="144">
        <f t="shared" ref="D21:D27" si="2">(C21-C20)/C20</f>
        <v>-0.13640773660490735</v>
      </c>
      <c r="E21" s="51">
        <v>1266.5</v>
      </c>
      <c r="F21" s="143">
        <f t="shared" si="1"/>
        <v>43.5744176865377</v>
      </c>
      <c r="G21" s="144">
        <f t="shared" ref="G21:G27" si="3">(F21-F20)/F20</f>
        <v>-0.13893066702303755</v>
      </c>
      <c r="I21" s="113"/>
      <c r="J21" s="113"/>
      <c r="K21" s="109"/>
    </row>
    <row r="22" spans="2:17" ht="13.5" hidden="1" thickTop="1">
      <c r="B22" s="75" t="s">
        <v>37</v>
      </c>
      <c r="C22" s="143">
        <v>52192</v>
      </c>
      <c r="D22" s="144">
        <f t="shared" si="2"/>
        <v>-5.4270027361516301E-2</v>
      </c>
      <c r="E22" s="51">
        <v>1310</v>
      </c>
      <c r="F22" s="143">
        <f t="shared" si="1"/>
        <v>39.841221374045801</v>
      </c>
      <c r="G22" s="144">
        <f t="shared" si="3"/>
        <v>-8.567403790332849E-2</v>
      </c>
      <c r="I22" s="110"/>
      <c r="J22" s="109"/>
      <c r="K22" s="109"/>
    </row>
    <row r="23" spans="2:17" ht="13.5" hidden="1" thickTop="1">
      <c r="B23" s="75" t="s">
        <v>97</v>
      </c>
      <c r="C23" s="143">
        <v>57814</v>
      </c>
      <c r="D23" s="144">
        <f t="shared" si="2"/>
        <v>0.10771765787860209</v>
      </c>
      <c r="E23" s="51">
        <v>1342.7</v>
      </c>
      <c r="F23" s="143">
        <f t="shared" si="1"/>
        <v>43.058017427571308</v>
      </c>
      <c r="G23" s="144">
        <f t="shared" si="3"/>
        <v>8.0740397572777692E-2</v>
      </c>
      <c r="I23" s="113"/>
      <c r="J23" s="109"/>
      <c r="K23" s="109"/>
    </row>
    <row r="24" spans="2:17" hidden="1">
      <c r="B24" s="75" t="s">
        <v>128</v>
      </c>
      <c r="C24" s="143">
        <v>58202</v>
      </c>
      <c r="D24" s="144">
        <f t="shared" si="2"/>
        <v>6.7111772235098769E-3</v>
      </c>
      <c r="E24" s="51">
        <v>1421.7</v>
      </c>
      <c r="F24" s="143">
        <f t="shared" si="1"/>
        <v>40.938313286910038</v>
      </c>
      <c r="G24" s="144">
        <f t="shared" si="3"/>
        <v>-4.9229023241185305E-2</v>
      </c>
      <c r="I24" s="113"/>
      <c r="J24" s="109"/>
      <c r="K24" s="109"/>
    </row>
    <row r="25" spans="2:17" ht="13.5" hidden="1" thickTop="1">
      <c r="B25" s="75" t="s">
        <v>169</v>
      </c>
      <c r="C25" s="143">
        <v>63102</v>
      </c>
      <c r="D25" s="144">
        <f t="shared" si="2"/>
        <v>8.4189546750970762E-2</v>
      </c>
      <c r="E25" s="51">
        <v>1421</v>
      </c>
      <c r="F25" s="143">
        <f t="shared" si="1"/>
        <v>44.406755805770587</v>
      </c>
      <c r="G25" s="144">
        <f t="shared" si="3"/>
        <v>8.4723630271537786E-2</v>
      </c>
      <c r="I25" s="113"/>
      <c r="J25" s="109"/>
      <c r="K25" s="109"/>
    </row>
    <row r="26" spans="2:17" hidden="1">
      <c r="B26" s="75" t="s">
        <v>240</v>
      </c>
      <c r="C26" s="414">
        <v>71127</v>
      </c>
      <c r="D26" s="415">
        <f t="shared" si="2"/>
        <v>0.12717504991917847</v>
      </c>
      <c r="E26" s="416">
        <v>1411.7</v>
      </c>
      <c r="F26" s="112">
        <f t="shared" ref="F26:F32" si="4">C26/E26</f>
        <v>50.383934263653749</v>
      </c>
      <c r="G26" s="415">
        <f t="shared" si="3"/>
        <v>0.13460065590079512</v>
      </c>
      <c r="I26" s="113"/>
      <c r="J26" s="109"/>
      <c r="K26" s="109"/>
    </row>
    <row r="27" spans="2:17" ht="14.25" hidden="1" customHeight="1" thickTop="1">
      <c r="B27" s="75" t="s">
        <v>286</v>
      </c>
      <c r="C27" s="143">
        <v>77365</v>
      </c>
      <c r="D27" s="415">
        <f t="shared" si="2"/>
        <v>8.770227902203101E-2</v>
      </c>
      <c r="E27" s="417">
        <v>1519.3</v>
      </c>
      <c r="F27" s="143">
        <f t="shared" si="4"/>
        <v>50.921476995984996</v>
      </c>
      <c r="G27" s="415">
        <f t="shared" si="3"/>
        <v>1.0668931281117167E-2</v>
      </c>
      <c r="I27" s="113"/>
      <c r="J27" s="109"/>
      <c r="K27" s="109"/>
    </row>
    <row r="28" spans="2:17" ht="13.5" thickTop="1">
      <c r="B28" s="75" t="s">
        <v>290</v>
      </c>
      <c r="C28" s="143">
        <v>95329</v>
      </c>
      <c r="D28" s="428">
        <f>(C28-C27)/C27</f>
        <v>0.232198022361533</v>
      </c>
      <c r="E28" s="424">
        <v>1592.5</v>
      </c>
      <c r="F28" s="414">
        <f t="shared" si="4"/>
        <v>59.861224489795916</v>
      </c>
      <c r="G28" s="428">
        <f>(F28-F27)/F27</f>
        <v>0.17555946962252866</v>
      </c>
      <c r="I28" s="364"/>
      <c r="J28" s="109"/>
      <c r="K28" s="109"/>
    </row>
    <row r="29" spans="2:17">
      <c r="B29" s="75" t="s">
        <v>289</v>
      </c>
      <c r="C29" s="143">
        <v>112451</v>
      </c>
      <c r="D29" s="428">
        <f>(C29-C28)/C28</f>
        <v>0.17960956267242917</v>
      </c>
      <c r="E29" s="424">
        <v>1587.1</v>
      </c>
      <c r="F29" s="112">
        <f t="shared" si="4"/>
        <v>70.853128347300114</v>
      </c>
      <c r="G29" s="428">
        <f>(F29-F28)/F28</f>
        <v>0.18362310412440533</v>
      </c>
      <c r="I29" s="364"/>
      <c r="J29" s="109"/>
      <c r="K29" s="109"/>
    </row>
    <row r="30" spans="2:17">
      <c r="B30" s="75" t="s">
        <v>288</v>
      </c>
      <c r="C30" s="143">
        <v>108027</v>
      </c>
      <c r="D30" s="428">
        <f>(C30-C29)/C29</f>
        <v>-3.9341579888129051E-2</v>
      </c>
      <c r="E30" s="424">
        <v>1546</v>
      </c>
      <c r="F30" s="414">
        <f t="shared" si="4"/>
        <v>69.8751617076326</v>
      </c>
      <c r="G30" s="429">
        <f>(F30-F29)/F29</f>
        <v>-1.3802730556565182E-2</v>
      </c>
      <c r="I30" s="364"/>
      <c r="J30" s="109"/>
      <c r="K30" s="109"/>
    </row>
    <row r="31" spans="2:17">
      <c r="B31" s="75" t="s">
        <v>287</v>
      </c>
      <c r="C31" s="143">
        <v>112034</v>
      </c>
      <c r="D31" s="428">
        <f>(C31-C30)/C30</f>
        <v>3.7092578707175056E-2</v>
      </c>
      <c r="E31" s="424">
        <v>1529.3</v>
      </c>
      <c r="F31" s="414">
        <f t="shared" si="4"/>
        <v>73.258353495063105</v>
      </c>
      <c r="G31" s="429">
        <f>(F31-F30)/F30</f>
        <v>4.8417659505193708E-2</v>
      </c>
      <c r="I31" s="364"/>
      <c r="J31" s="109"/>
      <c r="K31" s="109"/>
    </row>
    <row r="32" spans="2:17" ht="15">
      <c r="B32" s="425" t="s">
        <v>291</v>
      </c>
      <c r="C32" s="492">
        <v>119731</v>
      </c>
      <c r="D32" s="493">
        <f>(C32-C31)/C31</f>
        <v>6.870235821268543E-2</v>
      </c>
      <c r="E32" s="426">
        <v>1442.2</v>
      </c>
      <c r="F32" s="146">
        <f t="shared" si="4"/>
        <v>83.019692137012896</v>
      </c>
      <c r="G32" s="493">
        <f>(F32-F31)/F31</f>
        <v>0.1332454003707251</v>
      </c>
      <c r="H32" s="427"/>
      <c r="I32" s="364"/>
      <c r="J32" s="109"/>
      <c r="K32" s="109"/>
      <c r="Q32" s="101" t="s">
        <v>274</v>
      </c>
    </row>
    <row r="33" spans="2:11" hidden="1">
      <c r="B33" s="419" t="s">
        <v>286</v>
      </c>
      <c r="C33" s="420"/>
      <c r="D33" s="421"/>
      <c r="E33" s="422"/>
      <c r="F33" s="146"/>
      <c r="G33" s="423"/>
      <c r="I33" s="364"/>
      <c r="J33" s="109"/>
      <c r="K33" s="109"/>
    </row>
    <row r="34" spans="2:11">
      <c r="I34" s="111"/>
      <c r="J34" s="147"/>
    </row>
    <row r="35" spans="2:11">
      <c r="I35" s="111"/>
      <c r="J35" s="112"/>
    </row>
    <row r="36" spans="2:11">
      <c r="I36" s="111"/>
      <c r="J36" s="112"/>
    </row>
    <row r="37" spans="2:11">
      <c r="I37" s="111"/>
      <c r="J37" s="112"/>
    </row>
    <row r="38" spans="2:11">
      <c r="I38" s="418"/>
      <c r="J38" s="112"/>
    </row>
    <row r="39" spans="2:11">
      <c r="I39" s="111"/>
      <c r="J39" s="112"/>
    </row>
    <row r="40" spans="2:11">
      <c r="I40" s="111"/>
      <c r="J40" s="112"/>
    </row>
    <row r="41" spans="2:11">
      <c r="I41" s="111"/>
      <c r="J41" s="112"/>
    </row>
    <row r="42" spans="2:11">
      <c r="I42" s="111"/>
      <c r="J42" s="112"/>
    </row>
    <row r="43" spans="2:11">
      <c r="I43" s="111"/>
      <c r="J43" s="112"/>
    </row>
    <row r="44" spans="2:11">
      <c r="I44" s="111"/>
      <c r="J44" s="112"/>
    </row>
    <row r="45" spans="2:11">
      <c r="I45" s="111"/>
      <c r="J45" s="112"/>
    </row>
    <row r="46" spans="2:11">
      <c r="I46" s="111"/>
      <c r="J46" s="112"/>
    </row>
    <row r="47" spans="2:11">
      <c r="I47" s="111"/>
      <c r="J47" s="112"/>
    </row>
    <row r="48" spans="2:11">
      <c r="I48" s="111"/>
      <c r="J48" s="112"/>
    </row>
    <row r="49" spans="9:10">
      <c r="I49" s="111"/>
      <c r="J49" s="112"/>
    </row>
    <row r="50" spans="9:10">
      <c r="I50" s="113"/>
      <c r="J50" s="113"/>
    </row>
    <row r="51" spans="9:10">
      <c r="I51" s="113"/>
      <c r="J51" s="113"/>
    </row>
    <row r="52" spans="9:10">
      <c r="I52" s="113"/>
      <c r="J52" s="113"/>
    </row>
    <row r="53" spans="9:10">
      <c r="I53" s="113"/>
      <c r="J53" s="113"/>
    </row>
    <row r="54" spans="9:10">
      <c r="I54" s="113"/>
      <c r="J54" s="113"/>
    </row>
    <row r="55" spans="9:10">
      <c r="I55" s="113"/>
      <c r="J55" s="113"/>
    </row>
    <row r="56" spans="9:10">
      <c r="I56" s="113"/>
      <c r="J56" s="113"/>
    </row>
    <row r="69" spans="1:8" ht="15" customHeight="1"/>
    <row r="70" spans="1:8" ht="26.25" hidden="1" customHeight="1">
      <c r="A70" s="491" t="s">
        <v>0</v>
      </c>
      <c r="B70" s="491"/>
      <c r="C70" s="491"/>
      <c r="D70" s="491"/>
      <c r="E70" s="491"/>
      <c r="F70" s="491"/>
      <c r="G70" s="491"/>
      <c r="H70" s="491"/>
    </row>
    <row r="71" spans="1:8" ht="10.5" hidden="1" customHeight="1">
      <c r="B71" s="114"/>
      <c r="C71" s="115"/>
      <c r="D71" s="116"/>
      <c r="E71" s="117"/>
      <c r="F71" s="114"/>
    </row>
    <row r="72" spans="1:8" ht="15" hidden="1">
      <c r="A72" s="118" t="s">
        <v>284</v>
      </c>
    </row>
    <row r="73" spans="1:8" hidden="1"/>
    <row r="74" spans="1:8" ht="30" hidden="1" customHeight="1">
      <c r="A74" s="483" t="s">
        <v>285</v>
      </c>
      <c r="B74" s="483"/>
      <c r="C74" s="483"/>
      <c r="D74" s="483"/>
      <c r="E74" s="483"/>
      <c r="F74" s="483"/>
      <c r="G74" s="483"/>
      <c r="H74" s="483"/>
    </row>
  </sheetData>
  <mergeCells count="5">
    <mergeCell ref="A1:H1"/>
    <mergeCell ref="C3:D3"/>
    <mergeCell ref="F3:G3"/>
    <mergeCell ref="A70:H70"/>
    <mergeCell ref="A74:H74"/>
  </mergeCells>
  <printOptions horizontalCentered="1"/>
  <pageMargins left="0.85" right="0.85" top="0.8" bottom="0.8" header="0.5" footer="0.5"/>
  <pageSetup scale="96" orientation="portrait" r:id="rId1"/>
  <headerFooter alignWithMargins="0">
    <oddHeader>&amp;R12/9/2010</oddHeader>
    <oddFooter>&amp;LCKR, Institutional Research&amp;R1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AV76"/>
  <sheetViews>
    <sheetView zoomScale="90" workbookViewId="0">
      <selection activeCell="I3" sqref="I3"/>
    </sheetView>
  </sheetViews>
  <sheetFormatPr defaultRowHeight="12.75"/>
  <cols>
    <col min="1" max="1" width="16.42578125" style="3" customWidth="1"/>
    <col min="2" max="2" width="12" style="1" customWidth="1"/>
    <col min="3" max="3" width="1.5703125" style="85" customWidth="1"/>
    <col min="4" max="4" width="14.140625" style="85" customWidth="1"/>
    <col min="5" max="5" width="14.7109375" style="85" customWidth="1"/>
    <col min="6" max="6" width="16.42578125" style="85" customWidth="1"/>
    <col min="7" max="7" width="14.28515625" style="85" customWidth="1"/>
    <col min="8" max="8" width="3.7109375" style="85" customWidth="1"/>
    <col min="9" max="9" width="14.28515625" style="90" customWidth="1"/>
    <col min="10" max="10" width="11.85546875" style="90" customWidth="1"/>
    <col min="11" max="11" width="9.140625" style="2"/>
    <col min="12" max="12" width="9.140625" style="86"/>
    <col min="13" max="13" width="9.140625" style="2"/>
    <col min="14" max="16384" width="9.140625" style="3"/>
  </cols>
  <sheetData>
    <row r="1" spans="1:48" s="92" customFormat="1" ht="15.75">
      <c r="A1" s="443" t="s">
        <v>210</v>
      </c>
      <c r="B1" s="443"/>
      <c r="C1" s="443"/>
      <c r="D1" s="443"/>
      <c r="E1" s="443"/>
      <c r="F1" s="443"/>
      <c r="G1" s="443"/>
      <c r="H1" s="85"/>
      <c r="I1" s="90"/>
      <c r="J1" s="90"/>
      <c r="K1" s="86"/>
      <c r="L1" s="86"/>
      <c r="M1" s="86"/>
    </row>
    <row r="2" spans="1:48" ht="13.5" thickBot="1"/>
    <row r="3" spans="1:48" ht="21" thickTop="1" thickBot="1">
      <c r="A3" s="440" t="s">
        <v>65</v>
      </c>
      <c r="B3" s="441"/>
      <c r="C3" s="441"/>
      <c r="D3" s="441"/>
      <c r="E3" s="441"/>
      <c r="F3" s="441"/>
      <c r="G3" s="442"/>
      <c r="H3" s="98"/>
      <c r="I3" s="153"/>
    </row>
    <row r="4" spans="1:48" s="92" customFormat="1" ht="8.25" customHeight="1" thickTop="1">
      <c r="A4" s="154"/>
      <c r="B4" s="154"/>
      <c r="C4" s="154"/>
      <c r="D4" s="154"/>
      <c r="E4" s="154"/>
      <c r="F4" s="154"/>
      <c r="G4" s="86"/>
      <c r="I4" s="157"/>
      <c r="J4" s="157"/>
    </row>
    <row r="5" spans="1:48" s="92" customFormat="1" ht="15" customHeight="1">
      <c r="A5" s="443" t="s">
        <v>247</v>
      </c>
      <c r="B5" s="443"/>
      <c r="C5" s="443"/>
      <c r="D5" s="443"/>
      <c r="E5" s="443"/>
      <c r="F5" s="443"/>
      <c r="G5" s="443"/>
      <c r="I5" s="157"/>
      <c r="J5" s="157"/>
      <c r="M5" s="224"/>
      <c r="N5" s="278"/>
    </row>
    <row r="6" spans="1:48" ht="9" customHeight="1"/>
    <row r="7" spans="1:48">
      <c r="A7" s="157"/>
      <c r="B7" s="93"/>
      <c r="C7" s="90"/>
      <c r="D7" s="90"/>
      <c r="E7" s="90"/>
      <c r="F7" s="90"/>
      <c r="G7" s="90"/>
      <c r="J7" s="93" t="s">
        <v>240</v>
      </c>
    </row>
    <row r="8" spans="1:48">
      <c r="A8" s="276"/>
      <c r="B8" s="88"/>
      <c r="C8" s="88"/>
      <c r="D8" s="88"/>
      <c r="E8" s="88"/>
      <c r="F8" s="88"/>
      <c r="G8" s="88"/>
      <c r="H8" s="89"/>
      <c r="I8" s="228" t="s">
        <v>49</v>
      </c>
      <c r="J8" s="279" t="s">
        <v>48</v>
      </c>
      <c r="K8" s="86"/>
      <c r="N8" s="2"/>
    </row>
    <row r="9" spans="1:48" ht="15">
      <c r="A9" s="157"/>
      <c r="B9" s="90"/>
      <c r="C9" s="90"/>
      <c r="D9" s="90"/>
      <c r="E9" s="90"/>
      <c r="F9" s="90"/>
      <c r="G9" s="90"/>
      <c r="I9" s="362" t="s">
        <v>51</v>
      </c>
      <c r="J9" s="226">
        <v>35300</v>
      </c>
      <c r="K9" s="120"/>
      <c r="L9" s="277"/>
    </row>
    <row r="10" spans="1:48" s="91" customFormat="1" ht="15">
      <c r="A10" s="120"/>
      <c r="B10" s="227"/>
      <c r="C10" s="90"/>
      <c r="D10" s="90"/>
      <c r="E10" s="90"/>
      <c r="F10" s="90"/>
      <c r="G10" s="90"/>
      <c r="H10" s="85"/>
      <c r="I10" s="362" t="s">
        <v>153</v>
      </c>
      <c r="J10" s="226">
        <v>31731</v>
      </c>
      <c r="K10" s="120"/>
      <c r="L10" s="277"/>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row>
    <row r="11" spans="1:48" ht="15">
      <c r="A11" s="120"/>
      <c r="B11" s="226"/>
      <c r="C11" s="90"/>
      <c r="D11" s="90"/>
      <c r="E11" s="90"/>
      <c r="F11" s="90"/>
      <c r="G11" s="90"/>
      <c r="I11" s="362" t="s">
        <v>154</v>
      </c>
      <c r="J11" s="226">
        <v>30705</v>
      </c>
      <c r="K11" s="120"/>
      <c r="L11" s="277"/>
    </row>
    <row r="12" spans="1:48" ht="15">
      <c r="A12" s="120"/>
      <c r="B12" s="226"/>
      <c r="C12" s="90"/>
      <c r="D12" s="90"/>
      <c r="E12" s="90"/>
      <c r="F12" s="90"/>
      <c r="G12" s="90"/>
      <c r="I12" s="268" t="s">
        <v>155</v>
      </c>
      <c r="J12" s="226">
        <v>33000</v>
      </c>
      <c r="K12" s="120"/>
      <c r="L12" s="277"/>
    </row>
    <row r="13" spans="1:48" ht="15">
      <c r="A13" s="120"/>
      <c r="B13" s="226"/>
      <c r="C13" s="90"/>
      <c r="D13" s="90"/>
      <c r="E13" s="90"/>
      <c r="F13" s="90"/>
      <c r="G13" s="90"/>
      <c r="I13" s="362" t="s">
        <v>122</v>
      </c>
      <c r="J13" s="226">
        <v>37580</v>
      </c>
      <c r="K13" s="120"/>
      <c r="L13" s="277"/>
    </row>
    <row r="14" spans="1:48" ht="15">
      <c r="A14" s="120"/>
      <c r="B14" s="226"/>
      <c r="C14" s="90"/>
      <c r="D14" s="90"/>
      <c r="E14" s="90"/>
      <c r="F14" s="90"/>
      <c r="G14" s="90"/>
      <c r="I14" s="268" t="s">
        <v>156</v>
      </c>
      <c r="J14" s="226">
        <v>42284</v>
      </c>
      <c r="K14" s="120"/>
      <c r="L14" s="277"/>
    </row>
    <row r="15" spans="1:48" ht="15">
      <c r="A15" s="225"/>
      <c r="B15" s="277"/>
      <c r="C15" s="90"/>
      <c r="D15" s="90"/>
      <c r="E15" s="90"/>
      <c r="F15" s="90"/>
      <c r="G15" s="90"/>
      <c r="I15" s="362" t="s">
        <v>157</v>
      </c>
      <c r="J15" s="226">
        <v>42068</v>
      </c>
      <c r="K15" s="120"/>
      <c r="L15" s="277"/>
    </row>
    <row r="16" spans="1:48" ht="15">
      <c r="A16" s="225"/>
      <c r="B16" s="277"/>
      <c r="C16" s="90"/>
      <c r="D16" s="90"/>
      <c r="E16" s="90"/>
      <c r="F16" s="90"/>
      <c r="G16" s="90"/>
      <c r="I16" s="362" t="s">
        <v>100</v>
      </c>
      <c r="J16" s="226">
        <v>34250</v>
      </c>
      <c r="K16" s="120"/>
      <c r="L16" s="277"/>
    </row>
    <row r="17" spans="1:12" ht="15">
      <c r="A17" s="225"/>
      <c r="B17" s="277"/>
      <c r="C17" s="90"/>
      <c r="D17" s="90"/>
      <c r="E17" s="90"/>
      <c r="F17" s="90"/>
      <c r="G17" s="90"/>
      <c r="I17" s="268" t="s">
        <v>127</v>
      </c>
      <c r="J17" s="226">
        <v>42990</v>
      </c>
      <c r="K17" s="120"/>
      <c r="L17" s="277"/>
    </row>
    <row r="18" spans="1:12" ht="15">
      <c r="A18" s="120"/>
      <c r="B18" s="226"/>
      <c r="C18" s="90"/>
      <c r="D18" s="90"/>
      <c r="E18" s="90"/>
      <c r="F18" s="90"/>
      <c r="G18" s="90"/>
      <c r="I18" s="268" t="s">
        <v>158</v>
      </c>
      <c r="J18" s="226">
        <v>42090</v>
      </c>
      <c r="K18" s="120"/>
      <c r="L18" s="277"/>
    </row>
    <row r="19" spans="1:12" ht="14.25">
      <c r="A19" s="225"/>
      <c r="B19" s="277"/>
      <c r="C19" s="90"/>
      <c r="D19" s="90"/>
      <c r="E19" s="90"/>
      <c r="F19" s="90"/>
      <c r="G19" s="90"/>
      <c r="I19" s="363" t="s">
        <v>50</v>
      </c>
      <c r="J19" s="226">
        <v>35230</v>
      </c>
      <c r="K19" s="225"/>
      <c r="L19" s="277"/>
    </row>
    <row r="20" spans="1:12" ht="15">
      <c r="A20" s="120"/>
      <c r="B20" s="226"/>
      <c r="C20" s="90"/>
      <c r="D20" s="90"/>
      <c r="E20" s="90"/>
      <c r="F20" s="90"/>
      <c r="G20" s="90"/>
      <c r="I20" s="268" t="s">
        <v>159</v>
      </c>
      <c r="J20" s="226">
        <v>41860</v>
      </c>
      <c r="K20" s="120"/>
      <c r="L20" s="277"/>
    </row>
    <row r="21" spans="1:12" ht="15">
      <c r="A21" s="225"/>
      <c r="B21" s="277"/>
      <c r="C21" s="90"/>
      <c r="D21" s="90"/>
      <c r="E21" s="90"/>
      <c r="F21" s="90"/>
      <c r="G21" s="90"/>
      <c r="I21" s="362" t="s">
        <v>160</v>
      </c>
      <c r="J21" s="226">
        <v>33825</v>
      </c>
      <c r="K21" s="120"/>
      <c r="L21" s="277"/>
    </row>
    <row r="22" spans="1:12" s="92" customFormat="1" ht="15">
      <c r="A22" s="120"/>
      <c r="B22" s="226"/>
      <c r="C22" s="90"/>
      <c r="D22" s="90"/>
      <c r="E22" s="90"/>
      <c r="F22" s="90"/>
      <c r="G22" s="90"/>
      <c r="H22" s="85"/>
      <c r="I22" s="362" t="s">
        <v>161</v>
      </c>
      <c r="J22" s="226">
        <v>33500</v>
      </c>
      <c r="K22" s="120"/>
      <c r="L22" s="277"/>
    </row>
    <row r="23" spans="1:12" ht="15">
      <c r="A23" s="120"/>
      <c r="B23" s="226"/>
      <c r="C23" s="90"/>
      <c r="D23" s="90"/>
      <c r="E23" s="90"/>
      <c r="F23" s="90"/>
      <c r="G23" s="90"/>
      <c r="I23" s="362" t="s">
        <v>69</v>
      </c>
      <c r="J23" s="226">
        <v>32431</v>
      </c>
      <c r="K23" s="120"/>
      <c r="L23" s="277"/>
    </row>
    <row r="24" spans="1:12" ht="15">
      <c r="A24" s="120"/>
      <c r="B24" s="226"/>
      <c r="C24" s="90"/>
      <c r="D24" s="90"/>
      <c r="E24" s="90"/>
      <c r="F24" s="90"/>
      <c r="G24" s="90"/>
      <c r="I24" s="362" t="s">
        <v>89</v>
      </c>
      <c r="J24" s="226">
        <v>33180</v>
      </c>
      <c r="K24" s="120"/>
      <c r="L24" s="277"/>
    </row>
    <row r="25" spans="1:12" ht="15">
      <c r="A25" s="120"/>
      <c r="B25" s="226"/>
      <c r="C25" s="93"/>
      <c r="D25" s="93"/>
      <c r="E25" s="93"/>
      <c r="F25" s="93"/>
      <c r="G25" s="93"/>
      <c r="H25" s="94"/>
      <c r="I25" s="362" t="s">
        <v>162</v>
      </c>
      <c r="J25" s="226">
        <v>29988</v>
      </c>
      <c r="K25" s="120"/>
      <c r="L25" s="277"/>
    </row>
    <row r="26" spans="1:12" ht="15">
      <c r="A26" s="225"/>
      <c r="B26" s="277"/>
      <c r="C26" s="90"/>
      <c r="D26" s="90"/>
      <c r="E26" s="90"/>
      <c r="F26" s="90"/>
      <c r="G26" s="90"/>
      <c r="I26" s="362" t="s">
        <v>46</v>
      </c>
      <c r="J26" s="226">
        <v>34535</v>
      </c>
      <c r="K26" s="120"/>
      <c r="L26" s="277"/>
    </row>
    <row r="27" spans="1:12" s="11" customFormat="1" ht="15">
      <c r="A27" s="225"/>
      <c r="B27" s="277"/>
      <c r="C27" s="90"/>
      <c r="D27" s="90"/>
      <c r="E27" s="90"/>
      <c r="F27" s="90"/>
      <c r="G27" s="90"/>
      <c r="H27" s="85"/>
      <c r="I27" s="362" t="s">
        <v>101</v>
      </c>
      <c r="J27" s="226">
        <v>38750</v>
      </c>
      <c r="K27" s="120"/>
      <c r="L27" s="277"/>
    </row>
    <row r="28" spans="1:12" ht="15">
      <c r="A28" s="225"/>
      <c r="B28" s="277"/>
      <c r="C28" s="90"/>
      <c r="D28" s="90"/>
      <c r="E28" s="90"/>
      <c r="F28" s="90"/>
      <c r="G28" s="90"/>
      <c r="I28" s="362" t="s">
        <v>163</v>
      </c>
      <c r="J28" s="226">
        <v>31872</v>
      </c>
      <c r="K28" s="120"/>
      <c r="L28" s="277"/>
    </row>
    <row r="29" spans="1:12" ht="15">
      <c r="A29" s="120"/>
      <c r="B29" s="226"/>
      <c r="C29" s="90"/>
      <c r="D29" s="90"/>
      <c r="E29" s="90"/>
      <c r="F29" s="90"/>
      <c r="G29" s="90"/>
      <c r="I29" s="362" t="s">
        <v>164</v>
      </c>
      <c r="J29" s="226">
        <v>36910</v>
      </c>
      <c r="K29" s="121"/>
      <c r="L29" s="121"/>
    </row>
    <row r="30" spans="1:12" ht="15">
      <c r="A30" s="225"/>
      <c r="B30" s="277"/>
      <c r="C30" s="90"/>
      <c r="D30" s="90"/>
      <c r="E30" s="90"/>
      <c r="F30" s="90"/>
      <c r="G30" s="90"/>
      <c r="I30" s="362" t="s">
        <v>52</v>
      </c>
      <c r="J30" s="226">
        <v>42540</v>
      </c>
      <c r="K30" s="120"/>
      <c r="L30" s="277"/>
    </row>
    <row r="31" spans="1:12" ht="15">
      <c r="A31" s="225"/>
      <c r="B31" s="277"/>
      <c r="C31" s="90"/>
      <c r="D31" s="90"/>
      <c r="E31" s="90"/>
      <c r="F31" s="90"/>
      <c r="G31" s="90"/>
      <c r="I31" s="362" t="s">
        <v>103</v>
      </c>
      <c r="J31" s="226">
        <v>35220</v>
      </c>
      <c r="K31" s="120"/>
      <c r="L31" s="277"/>
    </row>
    <row r="32" spans="1:12" ht="15">
      <c r="A32" s="225"/>
      <c r="B32" s="277"/>
      <c r="C32" s="93"/>
      <c r="D32" s="90"/>
      <c r="E32" s="90"/>
      <c r="F32" s="90"/>
      <c r="G32" s="90"/>
      <c r="I32" s="268" t="s">
        <v>165</v>
      </c>
      <c r="J32" s="226">
        <v>44043</v>
      </c>
      <c r="K32" s="120"/>
      <c r="L32" s="277"/>
    </row>
    <row r="33" spans="1:34" ht="15">
      <c r="A33" s="120"/>
      <c r="B33" s="226"/>
      <c r="C33" s="90"/>
      <c r="D33" s="90"/>
      <c r="E33" s="90"/>
      <c r="F33" s="90"/>
      <c r="G33" s="90"/>
      <c r="I33" s="362" t="s">
        <v>102</v>
      </c>
      <c r="J33" s="226">
        <v>40950</v>
      </c>
      <c r="K33" s="120"/>
      <c r="L33" s="277"/>
    </row>
    <row r="34" spans="1:34" ht="15">
      <c r="A34" s="225"/>
      <c r="B34" s="277"/>
      <c r="C34" s="90"/>
      <c r="D34" s="90"/>
      <c r="E34" s="90"/>
      <c r="F34" s="90"/>
      <c r="G34" s="90"/>
      <c r="I34" s="362" t="s">
        <v>54</v>
      </c>
      <c r="J34" s="226">
        <v>35682</v>
      </c>
      <c r="K34" s="120"/>
      <c r="L34" s="277"/>
    </row>
    <row r="35" spans="1:34" ht="15" customHeight="1">
      <c r="A35" s="163" t="s">
        <v>111</v>
      </c>
      <c r="B35" s="188"/>
      <c r="H35" s="95"/>
      <c r="I35" s="362" t="s">
        <v>105</v>
      </c>
      <c r="J35" s="226">
        <v>36650</v>
      </c>
      <c r="K35" s="120"/>
      <c r="L35" s="277"/>
    </row>
    <row r="36" spans="1:34" ht="12.75" customHeight="1">
      <c r="I36" s="362" t="s">
        <v>106</v>
      </c>
      <c r="J36" s="226">
        <v>31290</v>
      </c>
      <c r="K36" s="120"/>
      <c r="L36" s="277"/>
    </row>
    <row r="37" spans="1:34" ht="43.5" customHeight="1">
      <c r="A37" s="438" t="s">
        <v>248</v>
      </c>
      <c r="B37" s="439"/>
      <c r="C37" s="439"/>
      <c r="D37" s="439"/>
      <c r="E37" s="439"/>
      <c r="F37" s="439"/>
      <c r="G37" s="439"/>
      <c r="I37" s="268" t="s">
        <v>166</v>
      </c>
      <c r="J37" s="226">
        <v>38646</v>
      </c>
      <c r="K37" s="120"/>
      <c r="L37" s="277"/>
    </row>
    <row r="38" spans="1:34" ht="12.75" customHeight="1">
      <c r="I38" s="362" t="s">
        <v>104</v>
      </c>
      <c r="J38" s="226">
        <v>36778</v>
      </c>
      <c r="K38" s="120"/>
      <c r="L38" s="277"/>
    </row>
    <row r="39" spans="1:34" ht="12.75" customHeight="1">
      <c r="A39" s="164"/>
      <c r="B39" s="151"/>
      <c r="F39" s="164"/>
      <c r="G39" s="151"/>
      <c r="H39" s="87"/>
      <c r="I39" s="362" t="s">
        <v>167</v>
      </c>
      <c r="J39" s="226">
        <v>33370</v>
      </c>
      <c r="K39" s="120"/>
      <c r="L39" s="277"/>
    </row>
    <row r="40" spans="1:34" ht="12.75" customHeight="1">
      <c r="A40" s="164"/>
      <c r="B40" s="151"/>
      <c r="F40" s="164"/>
      <c r="G40" s="151"/>
      <c r="H40" s="96"/>
      <c r="I40" s="158"/>
      <c r="J40" s="3"/>
      <c r="K40" s="157"/>
      <c r="L40" s="157"/>
    </row>
    <row r="41" spans="1:34" s="92" customFormat="1" ht="15">
      <c r="A41" s="164"/>
      <c r="B41" s="151"/>
      <c r="C41" s="85"/>
      <c r="D41" s="85"/>
      <c r="E41" s="85"/>
      <c r="F41" s="85"/>
      <c r="G41" s="85"/>
      <c r="H41" s="96"/>
      <c r="I41" s="187" t="s">
        <v>53</v>
      </c>
      <c r="J41" s="226">
        <f>J19</f>
        <v>35230</v>
      </c>
      <c r="K41" s="157"/>
      <c r="L41" s="157"/>
    </row>
    <row r="42" spans="1:34" s="92" customFormat="1" ht="15">
      <c r="A42" s="83"/>
      <c r="B42" s="151"/>
      <c r="C42" s="85"/>
      <c r="D42" s="85"/>
      <c r="E42" s="85"/>
      <c r="F42" s="85"/>
      <c r="G42" s="85"/>
      <c r="H42" s="96"/>
      <c r="I42" s="187" t="s">
        <v>88</v>
      </c>
      <c r="J42" s="226">
        <f>MEDIAN(J38:J39,J33:J36,J30:J31,J21:J28,J15:J16,J13,J9:J11)</f>
        <v>34392.5</v>
      </c>
      <c r="K42" s="3"/>
      <c r="L42" s="3"/>
    </row>
    <row r="43" spans="1:34" ht="12" customHeight="1">
      <c r="A43" s="83"/>
      <c r="B43" s="151"/>
      <c r="H43" s="97"/>
      <c r="I43" s="187" t="s">
        <v>168</v>
      </c>
      <c r="J43" s="226">
        <f>MEDIAN(J37,J32,J29,J20,J18,J17,J14,J12)</f>
        <v>41975</v>
      </c>
      <c r="K43" s="3"/>
      <c r="L43" s="3"/>
    </row>
    <row r="44" spans="1:34" ht="29.25" customHeight="1">
      <c r="A44" s="83"/>
      <c r="B44" s="99"/>
      <c r="I44" s="90" t="s">
        <v>209</v>
      </c>
      <c r="J44" s="226">
        <f>AVERAGE(J38:J39,J33:J36,J30:J31,J21:J28,J15:J16,J13,J9:J11)</f>
        <v>35099.772727272728</v>
      </c>
      <c r="K44" s="3"/>
      <c r="L44" s="3"/>
      <c r="O44" s="157"/>
      <c r="P44" s="157"/>
      <c r="Q44" s="157"/>
      <c r="R44" s="157"/>
      <c r="S44" s="157"/>
      <c r="T44" s="157"/>
      <c r="U44" s="157"/>
      <c r="V44" s="157"/>
      <c r="W44" s="157"/>
      <c r="X44" s="157"/>
      <c r="Y44" s="157"/>
      <c r="Z44" s="157"/>
      <c r="AA44" s="157"/>
      <c r="AB44" s="157"/>
      <c r="AC44" s="157"/>
      <c r="AD44" s="157"/>
      <c r="AE44" s="157"/>
      <c r="AF44" s="157"/>
      <c r="AG44" s="157"/>
      <c r="AH44" s="157"/>
    </row>
    <row r="45" spans="1:34">
      <c r="I45" s="228" t="s">
        <v>49</v>
      </c>
      <c r="J45" s="279" t="s">
        <v>48</v>
      </c>
      <c r="L45" s="90"/>
      <c r="M45" s="93"/>
      <c r="O45" s="157"/>
      <c r="P45" s="157"/>
      <c r="Q45" s="157"/>
      <c r="R45" s="157"/>
      <c r="S45" s="157"/>
      <c r="T45" s="157"/>
      <c r="U45" s="157"/>
      <c r="V45" s="157"/>
      <c r="W45" s="157"/>
      <c r="X45" s="157"/>
      <c r="Y45" s="157"/>
      <c r="Z45" s="157"/>
      <c r="AA45" s="157"/>
      <c r="AB45" s="157"/>
      <c r="AC45" s="157"/>
      <c r="AD45" s="157"/>
      <c r="AE45" s="157"/>
      <c r="AF45" s="157"/>
      <c r="AG45" s="157"/>
      <c r="AH45" s="157"/>
    </row>
    <row r="46" spans="1:34" ht="15">
      <c r="I46" s="362" t="s">
        <v>162</v>
      </c>
      <c r="J46" s="226">
        <v>29988</v>
      </c>
      <c r="O46" s="157"/>
      <c r="P46" s="157"/>
      <c r="Q46" s="157"/>
      <c r="R46" s="157"/>
      <c r="S46" s="157"/>
      <c r="T46" s="157"/>
      <c r="U46" s="157"/>
      <c r="V46" s="157"/>
      <c r="W46" s="157"/>
      <c r="X46" s="157"/>
      <c r="Y46" s="157"/>
      <c r="Z46" s="157"/>
      <c r="AA46" s="157"/>
      <c r="AB46" s="157"/>
      <c r="AC46" s="157"/>
      <c r="AD46" s="157"/>
      <c r="AE46" s="157"/>
      <c r="AF46" s="157"/>
      <c r="AG46" s="157"/>
      <c r="AH46" s="157"/>
    </row>
    <row r="47" spans="1:34" ht="15">
      <c r="I47" s="362" t="s">
        <v>154</v>
      </c>
      <c r="J47" s="226">
        <v>30705</v>
      </c>
      <c r="O47" s="157"/>
      <c r="P47" s="157"/>
      <c r="Q47" s="157"/>
      <c r="R47" s="157"/>
      <c r="S47" s="157"/>
      <c r="T47" s="157"/>
      <c r="U47" s="157"/>
      <c r="V47" s="157"/>
      <c r="W47" s="157"/>
      <c r="X47" s="157"/>
      <c r="Y47" s="157"/>
      <c r="Z47" s="157"/>
      <c r="AA47" s="157"/>
      <c r="AB47" s="157"/>
      <c r="AC47" s="157"/>
      <c r="AD47" s="157"/>
      <c r="AE47" s="157"/>
      <c r="AF47" s="157"/>
      <c r="AG47" s="157"/>
      <c r="AH47" s="157"/>
    </row>
    <row r="48" spans="1:34" ht="15">
      <c r="I48" s="362" t="s">
        <v>106</v>
      </c>
      <c r="J48" s="226">
        <v>31290</v>
      </c>
      <c r="O48" s="157"/>
      <c r="P48" s="157"/>
      <c r="Q48" s="157"/>
      <c r="R48" s="157"/>
      <c r="S48" s="157"/>
      <c r="T48" s="157"/>
      <c r="U48" s="157"/>
      <c r="V48" s="157"/>
      <c r="W48" s="157"/>
      <c r="X48" s="157"/>
      <c r="Y48" s="157"/>
      <c r="Z48" s="157"/>
      <c r="AA48" s="157"/>
      <c r="AB48" s="157"/>
      <c r="AC48" s="157"/>
      <c r="AD48" s="157"/>
      <c r="AE48" s="157"/>
      <c r="AF48" s="157"/>
      <c r="AG48" s="157"/>
      <c r="AH48" s="157"/>
    </row>
    <row r="49" spans="9:34" ht="15">
      <c r="I49" s="362" t="s">
        <v>153</v>
      </c>
      <c r="J49" s="226">
        <v>31731</v>
      </c>
      <c r="O49" s="157"/>
      <c r="P49" s="157"/>
      <c r="Q49" s="157"/>
      <c r="R49" s="157"/>
      <c r="S49" s="157"/>
      <c r="T49" s="157"/>
      <c r="U49" s="157"/>
      <c r="V49" s="157"/>
      <c r="W49" s="157"/>
      <c r="X49" s="157"/>
      <c r="Y49" s="157"/>
      <c r="Z49" s="157"/>
      <c r="AA49" s="157"/>
      <c r="AB49" s="157"/>
      <c r="AC49" s="157"/>
      <c r="AD49" s="157"/>
      <c r="AE49" s="157"/>
      <c r="AF49" s="157"/>
      <c r="AG49" s="157"/>
      <c r="AH49" s="157"/>
    </row>
    <row r="50" spans="9:34" ht="15">
      <c r="I50" s="362" t="s">
        <v>163</v>
      </c>
      <c r="J50" s="226">
        <v>31872</v>
      </c>
      <c r="O50" s="157"/>
      <c r="P50" s="157"/>
      <c r="Q50" s="157"/>
      <c r="R50" s="157"/>
      <c r="S50" s="157"/>
      <c r="T50" s="157"/>
      <c r="U50" s="157"/>
      <c r="V50" s="157"/>
      <c r="W50" s="157"/>
      <c r="X50" s="157"/>
      <c r="Y50" s="157"/>
      <c r="Z50" s="157"/>
      <c r="AA50" s="157"/>
      <c r="AB50" s="157"/>
      <c r="AC50" s="157"/>
      <c r="AD50" s="157"/>
      <c r="AE50" s="157"/>
      <c r="AF50" s="157"/>
      <c r="AG50" s="157"/>
      <c r="AH50" s="157"/>
    </row>
    <row r="51" spans="9:34" ht="15">
      <c r="I51" s="362" t="s">
        <v>69</v>
      </c>
      <c r="J51" s="226">
        <v>32431</v>
      </c>
      <c r="O51" s="157"/>
      <c r="P51" s="157"/>
      <c r="Q51" s="157"/>
      <c r="R51" s="157"/>
      <c r="S51" s="157"/>
      <c r="T51" s="157"/>
      <c r="U51" s="157"/>
      <c r="V51" s="157"/>
      <c r="W51" s="157"/>
      <c r="X51" s="157"/>
      <c r="Y51" s="157"/>
      <c r="Z51" s="157"/>
      <c r="AA51" s="157"/>
      <c r="AB51" s="157"/>
      <c r="AC51" s="157"/>
      <c r="AD51" s="157"/>
      <c r="AE51" s="157"/>
      <c r="AF51" s="157"/>
      <c r="AG51" s="157"/>
      <c r="AH51" s="157"/>
    </row>
    <row r="52" spans="9:34" ht="15">
      <c r="I52" s="268" t="s">
        <v>155</v>
      </c>
      <c r="J52" s="226">
        <v>33000</v>
      </c>
      <c r="O52" s="157"/>
      <c r="P52" s="157"/>
      <c r="Q52" s="157"/>
      <c r="R52" s="157"/>
      <c r="S52" s="157"/>
      <c r="T52" s="157"/>
      <c r="U52" s="157"/>
      <c r="V52" s="157"/>
      <c r="W52" s="157"/>
      <c r="X52" s="157"/>
      <c r="Y52" s="157"/>
      <c r="Z52" s="157"/>
      <c r="AA52" s="157"/>
      <c r="AB52" s="157"/>
      <c r="AC52" s="157"/>
      <c r="AD52" s="157"/>
      <c r="AE52" s="157"/>
      <c r="AF52" s="157"/>
      <c r="AG52" s="157"/>
      <c r="AH52" s="157"/>
    </row>
    <row r="53" spans="9:34" ht="15">
      <c r="I53" s="362" t="s">
        <v>89</v>
      </c>
      <c r="J53" s="226">
        <v>33180</v>
      </c>
      <c r="O53" s="157"/>
      <c r="P53" s="157"/>
      <c r="Q53" s="157"/>
      <c r="R53" s="157"/>
      <c r="S53" s="157"/>
      <c r="T53" s="157"/>
      <c r="U53" s="157"/>
      <c r="V53" s="157"/>
      <c r="W53" s="157"/>
      <c r="X53" s="157"/>
      <c r="Y53" s="157"/>
      <c r="Z53" s="157"/>
      <c r="AA53" s="157"/>
      <c r="AB53" s="157"/>
      <c r="AC53" s="157"/>
      <c r="AD53" s="157"/>
      <c r="AE53" s="157"/>
      <c r="AF53" s="157"/>
      <c r="AG53" s="157"/>
      <c r="AH53" s="157"/>
    </row>
    <row r="54" spans="9:34" ht="15">
      <c r="I54" s="362" t="s">
        <v>167</v>
      </c>
      <c r="J54" s="226">
        <v>33370</v>
      </c>
      <c r="O54" s="157"/>
      <c r="P54" s="157"/>
      <c r="Q54" s="157"/>
      <c r="R54" s="157"/>
      <c r="S54" s="157"/>
      <c r="T54" s="157"/>
      <c r="U54" s="157"/>
      <c r="V54" s="157"/>
      <c r="W54" s="157"/>
      <c r="X54" s="157"/>
      <c r="Y54" s="157"/>
      <c r="Z54" s="157"/>
      <c r="AA54" s="157"/>
      <c r="AB54" s="157"/>
      <c r="AC54" s="157"/>
      <c r="AD54" s="157"/>
      <c r="AE54" s="157"/>
      <c r="AF54" s="157"/>
      <c r="AG54" s="157"/>
      <c r="AH54" s="157"/>
    </row>
    <row r="55" spans="9:34" ht="15">
      <c r="I55" s="362" t="s">
        <v>161</v>
      </c>
      <c r="J55" s="226">
        <v>33500</v>
      </c>
      <c r="O55" s="157"/>
      <c r="P55" s="157"/>
      <c r="Q55" s="157"/>
      <c r="R55" s="157"/>
      <c r="S55" s="157"/>
      <c r="T55" s="157"/>
      <c r="U55" s="157"/>
      <c r="V55" s="157"/>
      <c r="W55" s="157"/>
      <c r="X55" s="157"/>
      <c r="Y55" s="157"/>
      <c r="Z55" s="157"/>
      <c r="AA55" s="157"/>
      <c r="AB55" s="157"/>
      <c r="AC55" s="157"/>
      <c r="AD55" s="157"/>
      <c r="AE55" s="157"/>
      <c r="AF55" s="157"/>
      <c r="AG55" s="157"/>
      <c r="AH55" s="157"/>
    </row>
    <row r="56" spans="9:34" ht="15">
      <c r="I56" s="362" t="s">
        <v>160</v>
      </c>
      <c r="J56" s="226">
        <v>33825</v>
      </c>
      <c r="O56" s="157"/>
      <c r="P56" s="157"/>
      <c r="Q56" s="157"/>
      <c r="R56" s="157"/>
      <c r="S56" s="157"/>
      <c r="T56" s="157"/>
      <c r="U56" s="157"/>
      <c r="V56" s="157"/>
      <c r="W56" s="157"/>
      <c r="X56" s="157"/>
      <c r="Y56" s="157"/>
      <c r="Z56" s="157"/>
      <c r="AA56" s="157"/>
      <c r="AB56" s="157"/>
      <c r="AC56" s="157"/>
      <c r="AD56" s="157"/>
      <c r="AE56" s="157"/>
      <c r="AF56" s="157"/>
      <c r="AG56" s="157"/>
      <c r="AH56" s="157"/>
    </row>
    <row r="57" spans="9:34" ht="15">
      <c r="I57" s="362" t="s">
        <v>100</v>
      </c>
      <c r="J57" s="226">
        <v>34250</v>
      </c>
      <c r="K57" s="121"/>
      <c r="N57" s="157"/>
      <c r="O57" s="157"/>
      <c r="P57" s="157"/>
      <c r="Q57" s="157"/>
      <c r="R57" s="157"/>
      <c r="S57" s="157"/>
      <c r="T57" s="157"/>
      <c r="U57" s="157"/>
      <c r="V57" s="157"/>
      <c r="W57" s="157"/>
      <c r="X57" s="157"/>
      <c r="Y57" s="157"/>
      <c r="Z57" s="157"/>
      <c r="AA57" s="157"/>
      <c r="AB57" s="157"/>
      <c r="AC57" s="157"/>
      <c r="AD57" s="157"/>
      <c r="AE57" s="157"/>
      <c r="AF57" s="157"/>
      <c r="AG57" s="157"/>
      <c r="AH57" s="157"/>
    </row>
    <row r="58" spans="9:34" ht="15">
      <c r="I58" s="362" t="s">
        <v>46</v>
      </c>
      <c r="J58" s="226">
        <v>34535</v>
      </c>
      <c r="K58" s="121"/>
      <c r="N58" s="157"/>
      <c r="O58" s="157"/>
      <c r="P58" s="157"/>
      <c r="Q58" s="157"/>
      <c r="R58" s="157"/>
      <c r="S58" s="157"/>
      <c r="T58" s="157"/>
      <c r="U58" s="157"/>
      <c r="V58" s="157"/>
      <c r="W58" s="157"/>
      <c r="X58" s="157"/>
      <c r="Y58" s="157"/>
      <c r="Z58" s="157"/>
      <c r="AA58" s="157"/>
      <c r="AB58" s="157"/>
      <c r="AC58" s="157"/>
      <c r="AD58" s="157"/>
      <c r="AE58" s="157"/>
      <c r="AF58" s="157"/>
      <c r="AG58" s="157"/>
      <c r="AH58" s="157"/>
    </row>
    <row r="59" spans="9:34" ht="15">
      <c r="I59" s="362" t="s">
        <v>103</v>
      </c>
      <c r="J59" s="226">
        <v>35220</v>
      </c>
      <c r="K59" s="121"/>
      <c r="N59" s="157"/>
      <c r="O59" s="157"/>
      <c r="P59" s="157"/>
      <c r="Q59" s="157"/>
      <c r="R59" s="157"/>
      <c r="S59" s="157"/>
      <c r="T59" s="157"/>
      <c r="U59" s="157"/>
      <c r="V59" s="157"/>
      <c r="W59" s="157"/>
      <c r="X59" s="157"/>
      <c r="Y59" s="157"/>
      <c r="Z59" s="157"/>
      <c r="AA59" s="157"/>
      <c r="AB59" s="157"/>
      <c r="AC59" s="157"/>
      <c r="AD59" s="157"/>
      <c r="AE59" s="157"/>
      <c r="AF59" s="157"/>
      <c r="AG59" s="157"/>
      <c r="AH59" s="157"/>
    </row>
    <row r="60" spans="9:34" ht="14.25">
      <c r="I60" s="363" t="s">
        <v>50</v>
      </c>
      <c r="J60" s="226">
        <v>35230</v>
      </c>
      <c r="K60" s="121"/>
      <c r="N60" s="157"/>
      <c r="O60" s="157"/>
      <c r="P60" s="157"/>
      <c r="Q60" s="157"/>
      <c r="R60" s="157"/>
      <c r="S60" s="157"/>
      <c r="T60" s="157"/>
      <c r="U60" s="157"/>
      <c r="V60" s="157"/>
      <c r="W60" s="157"/>
      <c r="X60" s="157"/>
      <c r="Y60" s="157"/>
      <c r="Z60" s="157"/>
      <c r="AA60" s="157"/>
      <c r="AB60" s="157"/>
      <c r="AC60" s="157"/>
      <c r="AD60" s="157"/>
      <c r="AE60" s="157"/>
      <c r="AF60" s="157"/>
      <c r="AG60" s="157"/>
      <c r="AH60" s="157"/>
    </row>
    <row r="61" spans="9:34" ht="15">
      <c r="I61" s="362" t="s">
        <v>51</v>
      </c>
      <c r="J61" s="226">
        <v>35300</v>
      </c>
      <c r="K61" s="121"/>
      <c r="N61" s="157"/>
      <c r="O61" s="157"/>
      <c r="P61" s="157"/>
      <c r="Q61" s="157"/>
      <c r="R61" s="157"/>
      <c r="S61" s="157"/>
      <c r="T61" s="157"/>
      <c r="U61" s="157"/>
      <c r="V61" s="157"/>
      <c r="W61" s="157"/>
      <c r="X61" s="157"/>
      <c r="Y61" s="157"/>
      <c r="Z61" s="157"/>
      <c r="AA61" s="157"/>
      <c r="AB61" s="157"/>
      <c r="AC61" s="157"/>
      <c r="AD61" s="157"/>
      <c r="AE61" s="157"/>
      <c r="AF61" s="157"/>
      <c r="AG61" s="157"/>
      <c r="AH61" s="157"/>
    </row>
    <row r="62" spans="9:34" ht="15">
      <c r="I62" s="362" t="s">
        <v>54</v>
      </c>
      <c r="J62" s="226">
        <v>35682</v>
      </c>
      <c r="K62" s="121"/>
      <c r="N62" s="157"/>
      <c r="O62" s="157"/>
      <c r="P62" s="157"/>
      <c r="Q62" s="157"/>
      <c r="R62" s="157"/>
      <c r="S62" s="157"/>
      <c r="T62" s="157"/>
      <c r="U62" s="157"/>
      <c r="V62" s="157"/>
      <c r="W62" s="157"/>
      <c r="X62" s="157"/>
      <c r="Y62" s="157"/>
      <c r="Z62" s="157"/>
      <c r="AA62" s="157"/>
      <c r="AB62" s="157"/>
      <c r="AC62" s="157"/>
      <c r="AD62" s="157"/>
      <c r="AE62" s="157"/>
      <c r="AF62" s="157"/>
      <c r="AG62" s="157"/>
      <c r="AH62" s="157"/>
    </row>
    <row r="63" spans="9:34" ht="15">
      <c r="I63" s="362" t="s">
        <v>105</v>
      </c>
      <c r="J63" s="226">
        <v>36650</v>
      </c>
    </row>
    <row r="64" spans="9:34" ht="15">
      <c r="I64" s="362" t="s">
        <v>104</v>
      </c>
      <c r="J64" s="226">
        <v>36778</v>
      </c>
    </row>
    <row r="65" spans="9:10" ht="15">
      <c r="I65" s="362" t="s">
        <v>164</v>
      </c>
      <c r="J65" s="226">
        <v>36910</v>
      </c>
    </row>
    <row r="66" spans="9:10" ht="15">
      <c r="I66" s="362" t="s">
        <v>122</v>
      </c>
      <c r="J66" s="226">
        <v>37580</v>
      </c>
    </row>
    <row r="67" spans="9:10" ht="15">
      <c r="I67" s="268" t="s">
        <v>166</v>
      </c>
      <c r="J67" s="226">
        <v>38646</v>
      </c>
    </row>
    <row r="68" spans="9:10" ht="15">
      <c r="I68" s="362" t="s">
        <v>101</v>
      </c>
      <c r="J68" s="226">
        <v>38750</v>
      </c>
    </row>
    <row r="69" spans="9:10" ht="15">
      <c r="I69" s="362" t="s">
        <v>102</v>
      </c>
      <c r="J69" s="226">
        <v>40950</v>
      </c>
    </row>
    <row r="70" spans="9:10" ht="15">
      <c r="I70" s="268" t="s">
        <v>159</v>
      </c>
      <c r="J70" s="226">
        <v>41860</v>
      </c>
    </row>
    <row r="71" spans="9:10" ht="15">
      <c r="I71" s="362" t="s">
        <v>157</v>
      </c>
      <c r="J71" s="226">
        <v>42068</v>
      </c>
    </row>
    <row r="72" spans="9:10" ht="15">
      <c r="I72" s="268" t="s">
        <v>158</v>
      </c>
      <c r="J72" s="226">
        <v>42090</v>
      </c>
    </row>
    <row r="73" spans="9:10" ht="15">
      <c r="I73" s="268" t="s">
        <v>156</v>
      </c>
      <c r="J73" s="226">
        <v>42284</v>
      </c>
    </row>
    <row r="74" spans="9:10" ht="15">
      <c r="I74" s="362" t="s">
        <v>52</v>
      </c>
      <c r="J74" s="226">
        <v>42540</v>
      </c>
    </row>
    <row r="75" spans="9:10" ht="15">
      <c r="I75" s="268" t="s">
        <v>127</v>
      </c>
      <c r="J75" s="226">
        <v>42990</v>
      </c>
    </row>
    <row r="76" spans="9:10" ht="15">
      <c r="I76" s="268" t="s">
        <v>165</v>
      </c>
      <c r="J76" s="226">
        <v>44043</v>
      </c>
    </row>
  </sheetData>
  <mergeCells count="4">
    <mergeCell ref="A37:G37"/>
    <mergeCell ref="A3:G3"/>
    <mergeCell ref="A1:G1"/>
    <mergeCell ref="A5:G5"/>
  </mergeCells>
  <phoneticPr fontId="0" type="noConversion"/>
  <printOptions horizontalCentered="1"/>
  <pageMargins left="0.8" right="0.8" top="0.8" bottom="0.8" header="0.5" footer="0.5"/>
  <pageSetup orientation="portrait" verticalDpi="360" r:id="rId1"/>
  <headerFooter alignWithMargins="0">
    <oddHeader xml:space="preserve">&amp;R&amp;8 </oddHeader>
    <oddFooter>&amp;C28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4"/>
  </sheetPr>
  <dimension ref="A1:O45"/>
  <sheetViews>
    <sheetView zoomScale="90" workbookViewId="0">
      <selection activeCell="H1" sqref="H1"/>
    </sheetView>
  </sheetViews>
  <sheetFormatPr defaultRowHeight="12.75"/>
  <cols>
    <col min="1" max="1" width="11.7109375" style="3" customWidth="1"/>
    <col min="2" max="2" width="10.5703125" style="24" customWidth="1"/>
    <col min="3" max="4" width="13" style="24" customWidth="1"/>
    <col min="5" max="5" width="13" style="1" customWidth="1"/>
    <col min="6" max="6" width="13" style="2" customWidth="1"/>
    <col min="7" max="7" width="11.7109375" style="3" customWidth="1"/>
    <col min="8" max="16384" width="9.140625" style="3"/>
  </cols>
  <sheetData>
    <row r="1" spans="1:15" s="157" customFormat="1" ht="15.75">
      <c r="A1" s="443" t="s">
        <v>23</v>
      </c>
      <c r="B1" s="443"/>
      <c r="C1" s="443"/>
      <c r="D1" s="443"/>
      <c r="E1" s="443"/>
      <c r="F1" s="443"/>
      <c r="G1" s="443"/>
    </row>
    <row r="2" spans="1:15" ht="13.5" customHeight="1">
      <c r="A2" s="11"/>
      <c r="B2" s="27"/>
      <c r="C2" s="27"/>
      <c r="D2" s="27"/>
      <c r="E2" s="4"/>
    </row>
    <row r="3" spans="1:15">
      <c r="B3" s="28"/>
      <c r="C3" s="29"/>
      <c r="D3" s="29"/>
      <c r="E3" s="30"/>
      <c r="F3" s="31" t="s">
        <v>19</v>
      </c>
    </row>
    <row r="4" spans="1:15">
      <c r="B4" s="32" t="s">
        <v>8</v>
      </c>
      <c r="C4" s="33" t="s">
        <v>9</v>
      </c>
      <c r="D4" s="33" t="s">
        <v>20</v>
      </c>
      <c r="E4" s="34" t="s">
        <v>17</v>
      </c>
      <c r="F4" s="7" t="s">
        <v>21</v>
      </c>
    </row>
    <row r="5" spans="1:15" hidden="1">
      <c r="B5" s="35" t="s">
        <v>14</v>
      </c>
      <c r="C5" s="36">
        <v>14350</v>
      </c>
      <c r="D5" s="25">
        <v>4240</v>
      </c>
      <c r="E5" s="37">
        <f t="shared" ref="E5:E18" si="0">SUM(C5+D5)</f>
        <v>18590</v>
      </c>
      <c r="F5" s="6"/>
    </row>
    <row r="6" spans="1:15" hidden="1">
      <c r="B6" s="35" t="s">
        <v>10</v>
      </c>
      <c r="C6" s="25">
        <v>15050</v>
      </c>
      <c r="D6" s="25">
        <v>4460</v>
      </c>
      <c r="E6" s="37">
        <f t="shared" si="0"/>
        <v>19510</v>
      </c>
      <c r="F6" s="38">
        <f t="shared" ref="F6:F18" si="1">(E6-E5)/E5</f>
        <v>4.9488972565895642E-2</v>
      </c>
    </row>
    <row r="7" spans="1:15" hidden="1">
      <c r="B7" s="35" t="s">
        <v>11</v>
      </c>
      <c r="C7" s="36">
        <v>15940</v>
      </c>
      <c r="D7" s="25">
        <v>4620</v>
      </c>
      <c r="E7" s="37">
        <f t="shared" si="0"/>
        <v>20560</v>
      </c>
      <c r="F7" s="38">
        <f>(E7-E6)/E6</f>
        <v>5.3818554587391085E-2</v>
      </c>
    </row>
    <row r="8" spans="1:15" hidden="1">
      <c r="B8" s="35" t="s">
        <v>12</v>
      </c>
      <c r="C8" s="36">
        <v>16680</v>
      </c>
      <c r="D8" s="25">
        <v>4700</v>
      </c>
      <c r="E8" s="37">
        <f t="shared" si="0"/>
        <v>21380</v>
      </c>
      <c r="F8" s="38">
        <f t="shared" si="1"/>
        <v>3.9883268482490269E-2</v>
      </c>
    </row>
    <row r="9" spans="1:15">
      <c r="B9" s="35" t="s">
        <v>13</v>
      </c>
      <c r="C9" s="25">
        <v>17300</v>
      </c>
      <c r="D9" s="25">
        <v>4820</v>
      </c>
      <c r="E9" s="37">
        <f t="shared" si="0"/>
        <v>22120</v>
      </c>
      <c r="F9" s="38">
        <f t="shared" si="1"/>
        <v>3.4611786716557527E-2</v>
      </c>
    </row>
    <row r="10" spans="1:15">
      <c r="B10" s="35" t="s">
        <v>15</v>
      </c>
      <c r="C10" s="25">
        <v>17820</v>
      </c>
      <c r="D10" s="25">
        <v>4960</v>
      </c>
      <c r="E10" s="37">
        <f t="shared" si="0"/>
        <v>22780</v>
      </c>
      <c r="F10" s="38">
        <f t="shared" si="1"/>
        <v>2.9837251356238697E-2</v>
      </c>
      <c r="G10" s="1"/>
    </row>
    <row r="11" spans="1:15">
      <c r="B11" s="35" t="s">
        <v>16</v>
      </c>
      <c r="C11" s="25">
        <f>18030+420</f>
        <v>18450</v>
      </c>
      <c r="D11" s="25">
        <v>5110</v>
      </c>
      <c r="E11" s="37">
        <f t="shared" si="0"/>
        <v>23560</v>
      </c>
      <c r="F11" s="38">
        <f t="shared" si="1"/>
        <v>3.4240561896400352E-2</v>
      </c>
      <c r="H11" s="3" t="s">
        <v>8</v>
      </c>
      <c r="I11" s="3" t="s">
        <v>16</v>
      </c>
      <c r="J11" s="3" t="s">
        <v>7</v>
      </c>
      <c r="K11" s="3" t="s">
        <v>18</v>
      </c>
      <c r="L11" s="3" t="s">
        <v>37</v>
      </c>
      <c r="M11" s="3" t="s">
        <v>97</v>
      </c>
      <c r="N11" s="3" t="s">
        <v>128</v>
      </c>
      <c r="O11" s="3" t="s">
        <v>169</v>
      </c>
    </row>
    <row r="12" spans="1:15">
      <c r="B12" s="35" t="s">
        <v>7</v>
      </c>
      <c r="C12" s="25">
        <f>18940+420</f>
        <v>19360</v>
      </c>
      <c r="D12" s="25">
        <v>5290</v>
      </c>
      <c r="E12" s="37">
        <f t="shared" si="0"/>
        <v>24650</v>
      </c>
      <c r="F12" s="38">
        <f t="shared" si="1"/>
        <v>4.6264855687606112E-2</v>
      </c>
      <c r="H12" s="3" t="s">
        <v>9</v>
      </c>
      <c r="I12" s="3">
        <v>18450</v>
      </c>
      <c r="J12" s="3">
        <v>19360</v>
      </c>
      <c r="K12" s="3">
        <v>20590</v>
      </c>
      <c r="L12" s="3">
        <v>21580</v>
      </c>
      <c r="M12" s="3">
        <v>22790</v>
      </c>
    </row>
    <row r="13" spans="1:15">
      <c r="B13" s="35" t="s">
        <v>18</v>
      </c>
      <c r="C13" s="25">
        <v>20590</v>
      </c>
      <c r="D13" s="25">
        <v>5490</v>
      </c>
      <c r="E13" s="37">
        <f t="shared" si="0"/>
        <v>26080</v>
      </c>
      <c r="F13" s="38">
        <f t="shared" si="1"/>
        <v>5.8012170385395537E-2</v>
      </c>
      <c r="H13" s="3" t="s">
        <v>20</v>
      </c>
      <c r="I13" s="3">
        <v>5110</v>
      </c>
      <c r="J13" s="3">
        <v>5290</v>
      </c>
      <c r="K13" s="3">
        <v>5490</v>
      </c>
      <c r="L13" s="3">
        <v>5930</v>
      </c>
      <c r="M13" s="3">
        <v>6290</v>
      </c>
    </row>
    <row r="14" spans="1:15">
      <c r="B14" s="35" t="s">
        <v>37</v>
      </c>
      <c r="C14" s="25">
        <v>21580</v>
      </c>
      <c r="D14" s="25">
        <v>5930</v>
      </c>
      <c r="E14" s="37">
        <f t="shared" si="0"/>
        <v>27510</v>
      </c>
      <c r="F14" s="38">
        <f t="shared" si="1"/>
        <v>5.4831288343558285E-2</v>
      </c>
    </row>
    <row r="15" spans="1:15">
      <c r="B15" s="35" t="s">
        <v>97</v>
      </c>
      <c r="C15" s="25">
        <v>22790</v>
      </c>
      <c r="D15" s="25">
        <v>6290</v>
      </c>
      <c r="E15" s="37">
        <f t="shared" si="0"/>
        <v>29080</v>
      </c>
      <c r="F15" s="38">
        <f t="shared" si="1"/>
        <v>5.7070156306797529E-2</v>
      </c>
    </row>
    <row r="16" spans="1:15">
      <c r="B16" s="35" t="s">
        <v>128</v>
      </c>
      <c r="C16" s="25">
        <v>24320</v>
      </c>
      <c r="D16" s="25">
        <v>6770</v>
      </c>
      <c r="E16" s="37">
        <f t="shared" si="0"/>
        <v>31090</v>
      </c>
      <c r="F16" s="38">
        <f t="shared" si="1"/>
        <v>6.9119669876203577E-2</v>
      </c>
    </row>
    <row r="17" spans="2:10">
      <c r="B17" s="35" t="s">
        <v>169</v>
      </c>
      <c r="C17" s="25">
        <v>25890</v>
      </c>
      <c r="D17" s="25">
        <v>7240</v>
      </c>
      <c r="E17" s="37">
        <f t="shared" si="0"/>
        <v>33130</v>
      </c>
      <c r="F17" s="38">
        <f t="shared" si="1"/>
        <v>6.5615953682856221E-2</v>
      </c>
    </row>
    <row r="18" spans="2:10">
      <c r="B18" s="39" t="s">
        <v>240</v>
      </c>
      <c r="C18" s="40">
        <v>27550</v>
      </c>
      <c r="D18" s="40">
        <v>7680</v>
      </c>
      <c r="E18" s="26">
        <f t="shared" si="0"/>
        <v>35230</v>
      </c>
      <c r="F18" s="197">
        <f t="shared" si="1"/>
        <v>6.3386658617567163E-2</v>
      </c>
    </row>
    <row r="19" spans="2:10" ht="6.75" customHeight="1">
      <c r="B19" s="3"/>
      <c r="E19" s="24"/>
      <c r="F19" s="1"/>
    </row>
    <row r="20" spans="2:10">
      <c r="B20" s="3"/>
      <c r="C20" s="11" t="s">
        <v>22</v>
      </c>
      <c r="D20" s="3"/>
      <c r="E20" s="4">
        <f>(AVERAGE(F8:F17))</f>
        <v>4.8948696273410405E-2</v>
      </c>
      <c r="F20" s="1"/>
    </row>
    <row r="21" spans="2:10">
      <c r="I21" s="3" t="s">
        <v>125</v>
      </c>
    </row>
    <row r="22" spans="2:10">
      <c r="I22" s="38">
        <f>(E15-E11)/E11</f>
        <v>0.23429541595925296</v>
      </c>
    </row>
    <row r="24" spans="2:10">
      <c r="I24" s="3" t="s">
        <v>126</v>
      </c>
      <c r="J24" s="220">
        <f>E15-E11</f>
        <v>5520</v>
      </c>
    </row>
    <row r="32" spans="2:10">
      <c r="I32" s="3">
        <f>30135-29080</f>
        <v>1055</v>
      </c>
    </row>
    <row r="35" spans="1:7" ht="12" customHeight="1"/>
    <row r="41" spans="1:7">
      <c r="A41" s="5" t="s">
        <v>24</v>
      </c>
    </row>
    <row r="43" spans="1:7" ht="29.25" customHeight="1">
      <c r="A43" s="444" t="s">
        <v>170</v>
      </c>
      <c r="B43" s="449"/>
      <c r="C43" s="449"/>
      <c r="D43" s="449"/>
      <c r="E43" s="450"/>
      <c r="F43" s="451"/>
      <c r="G43" s="452"/>
    </row>
    <row r="45" spans="1:7" ht="44.25" customHeight="1">
      <c r="A45" s="444" t="s">
        <v>241</v>
      </c>
      <c r="B45" s="445"/>
      <c r="C45" s="445"/>
      <c r="D45" s="445"/>
      <c r="E45" s="446"/>
      <c r="F45" s="447"/>
      <c r="G45" s="448"/>
    </row>
  </sheetData>
  <mergeCells count="3">
    <mergeCell ref="A1:G1"/>
    <mergeCell ref="A45:G45"/>
    <mergeCell ref="A43:G43"/>
  </mergeCells>
  <phoneticPr fontId="0" type="noConversion"/>
  <printOptions horizontalCentered="1"/>
  <pageMargins left="1" right="0.7" top="0.8" bottom="0.8" header="0.5" footer="0.5"/>
  <pageSetup orientation="portrait" verticalDpi="360" r:id="rId1"/>
  <headerFooter alignWithMargins="0">
    <oddFooter>&amp;C29</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F75"/>
  <sheetViews>
    <sheetView zoomScale="90" workbookViewId="0">
      <selection activeCell="H3" sqref="H3"/>
    </sheetView>
  </sheetViews>
  <sheetFormatPr defaultRowHeight="12.75"/>
  <cols>
    <col min="1" max="1" width="16" style="3" customWidth="1"/>
    <col min="2" max="2" width="12.85546875" style="1" customWidth="1"/>
    <col min="3" max="3" width="1.5703125" style="85" customWidth="1"/>
    <col min="4" max="4" width="13.85546875" style="85" customWidth="1"/>
    <col min="5" max="5" width="14.7109375" style="85" customWidth="1"/>
    <col min="6" max="6" width="15.7109375" style="85" customWidth="1"/>
    <col min="7" max="7" width="14.7109375" style="85" customWidth="1"/>
    <col min="8" max="8" width="3.7109375" style="85" customWidth="1"/>
    <col min="9" max="9" width="13.42578125" style="85" customWidth="1"/>
    <col min="10" max="10" width="11.7109375" style="9" customWidth="1"/>
    <col min="11" max="11" width="10.7109375" style="280" customWidth="1"/>
    <col min="12" max="12" width="11.85546875" style="9" customWidth="1"/>
    <col min="13" max="15" width="9.140625" style="3"/>
    <col min="16" max="16" width="9.42578125" style="3" bestFit="1" customWidth="1"/>
    <col min="17" max="19" width="9.140625" style="3"/>
    <col min="20" max="20" width="17.7109375" style="3" customWidth="1"/>
    <col min="21" max="23" width="9.140625" style="3"/>
    <col min="24" max="24" width="9.42578125" style="3" bestFit="1" customWidth="1"/>
    <col min="25" max="16384" width="9.140625" style="3"/>
  </cols>
  <sheetData>
    <row r="1" spans="1:32" ht="21" thickTop="1" thickBot="1">
      <c r="A1" s="440" t="s">
        <v>66</v>
      </c>
      <c r="B1" s="441"/>
      <c r="C1" s="441"/>
      <c r="D1" s="441"/>
      <c r="E1" s="441"/>
      <c r="F1" s="441"/>
      <c r="G1" s="442"/>
      <c r="H1" s="98"/>
      <c r="I1" s="84"/>
    </row>
    <row r="2" spans="1:32" s="92" customFormat="1" ht="8.25" customHeight="1" thickTop="1">
      <c r="A2" s="154"/>
      <c r="B2" s="154"/>
      <c r="C2" s="154"/>
      <c r="D2" s="154"/>
      <c r="E2" s="154"/>
      <c r="F2" s="154"/>
      <c r="G2" s="86"/>
      <c r="J2" s="157"/>
      <c r="K2" s="281"/>
      <c r="L2" s="157"/>
    </row>
    <row r="3" spans="1:32" s="92" customFormat="1" ht="15" customHeight="1">
      <c r="A3" s="443" t="s">
        <v>212</v>
      </c>
      <c r="B3" s="443"/>
      <c r="C3" s="443"/>
      <c r="D3" s="443"/>
      <c r="E3" s="443"/>
      <c r="F3" s="443"/>
      <c r="G3" s="443"/>
      <c r="J3" s="157"/>
      <c r="K3" s="281"/>
      <c r="L3" s="157"/>
    </row>
    <row r="4" spans="1:32" ht="14.25" customHeight="1" thickBot="1">
      <c r="J4" s="9" t="s">
        <v>129</v>
      </c>
      <c r="K4" s="282" t="s">
        <v>92</v>
      </c>
    </row>
    <row r="5" spans="1:32" ht="13.5" customHeight="1">
      <c r="A5" s="157" t="s">
        <v>246</v>
      </c>
      <c r="B5" s="93"/>
      <c r="J5" s="173" t="s">
        <v>58</v>
      </c>
      <c r="K5" s="385">
        <v>2004</v>
      </c>
      <c r="L5" s="200" t="s">
        <v>58</v>
      </c>
    </row>
    <row r="6" spans="1:32" ht="13.5" customHeight="1" thickBot="1">
      <c r="A6" s="157"/>
      <c r="B6" s="93"/>
      <c r="J6" s="174" t="s">
        <v>242</v>
      </c>
      <c r="K6" s="284" t="s">
        <v>121</v>
      </c>
      <c r="L6" s="201" t="s">
        <v>60</v>
      </c>
    </row>
    <row r="7" spans="1:32" ht="13.5" customHeight="1" thickBot="1">
      <c r="A7" s="276"/>
      <c r="B7" s="88"/>
      <c r="C7" s="88"/>
      <c r="D7" s="89"/>
      <c r="E7" s="89"/>
      <c r="F7" s="89"/>
      <c r="G7" s="89"/>
      <c r="H7" s="89"/>
      <c r="I7" s="148" t="s">
        <v>49</v>
      </c>
      <c r="J7" s="175" t="s">
        <v>57</v>
      </c>
      <c r="K7" s="285" t="s">
        <v>42</v>
      </c>
      <c r="L7" s="202" t="s">
        <v>59</v>
      </c>
      <c r="S7" s="157"/>
      <c r="T7" s="157"/>
      <c r="U7" s="386"/>
      <c r="W7" s="125"/>
      <c r="X7" s="386"/>
      <c r="Y7" s="157"/>
    </row>
    <row r="8" spans="1:32" ht="13.5" customHeight="1" thickTop="1">
      <c r="A8" s="120"/>
      <c r="B8" s="36"/>
      <c r="C8" s="90"/>
      <c r="I8" s="268" t="s">
        <v>51</v>
      </c>
      <c r="J8" s="367">
        <v>28049263</v>
      </c>
      <c r="K8" s="283">
        <v>1925.652</v>
      </c>
      <c r="L8" s="25">
        <f t="shared" ref="L8:L38" si="0">J8/K8</f>
        <v>14566.112153182403</v>
      </c>
      <c r="O8" s="387"/>
      <c r="P8" s="280"/>
      <c r="S8" s="388"/>
      <c r="T8" s="389"/>
      <c r="U8" s="390"/>
      <c r="W8" s="192"/>
      <c r="X8" s="390"/>
      <c r="Y8" s="157"/>
    </row>
    <row r="9" spans="1:32" s="91" customFormat="1" ht="13.5" customHeight="1">
      <c r="A9" s="120"/>
      <c r="B9" s="36"/>
      <c r="C9" s="90"/>
      <c r="D9" s="85"/>
      <c r="E9" s="85"/>
      <c r="F9" s="85"/>
      <c r="G9" s="85"/>
      <c r="H9" s="85"/>
      <c r="I9" s="268" t="s">
        <v>153</v>
      </c>
      <c r="J9" s="367">
        <v>31491765</v>
      </c>
      <c r="K9" s="283">
        <v>2274.6579999999999</v>
      </c>
      <c r="L9" s="25">
        <f t="shared" si="0"/>
        <v>13844.615322391322</v>
      </c>
      <c r="M9" s="92"/>
      <c r="N9" s="92"/>
      <c r="O9" s="387"/>
      <c r="P9" s="281"/>
      <c r="Q9" s="92"/>
      <c r="R9" s="92"/>
      <c r="S9" s="388"/>
      <c r="T9" s="389"/>
      <c r="U9" s="390"/>
      <c r="V9" s="92"/>
      <c r="W9" s="192"/>
      <c r="X9" s="390"/>
      <c r="Y9" s="157"/>
      <c r="Z9" s="92"/>
      <c r="AA9" s="92"/>
      <c r="AB9" s="92"/>
      <c r="AC9" s="92"/>
      <c r="AD9" s="92"/>
      <c r="AE9" s="92"/>
      <c r="AF9" s="92"/>
    </row>
    <row r="10" spans="1:32" ht="13.5" customHeight="1">
      <c r="A10" s="120"/>
      <c r="B10" s="36"/>
      <c r="C10" s="90"/>
      <c r="I10" s="268" t="s">
        <v>154</v>
      </c>
      <c r="J10" s="367">
        <v>13750717</v>
      </c>
      <c r="K10" s="283">
        <v>1341.9929999999999</v>
      </c>
      <c r="L10" s="25">
        <f t="shared" si="0"/>
        <v>10246.489363208304</v>
      </c>
      <c r="O10" s="387"/>
      <c r="P10" s="280"/>
      <c r="S10" s="388"/>
      <c r="T10" s="389"/>
      <c r="U10" s="390"/>
      <c r="W10" s="192"/>
      <c r="X10" s="390"/>
      <c r="Y10" s="157"/>
    </row>
    <row r="11" spans="1:32" ht="13.5" customHeight="1">
      <c r="A11" s="120"/>
      <c r="B11" s="36"/>
      <c r="C11" s="90"/>
      <c r="I11" s="268" t="s">
        <v>155</v>
      </c>
      <c r="J11" s="367">
        <v>13197032</v>
      </c>
      <c r="K11" s="283">
        <v>1065.665</v>
      </c>
      <c r="L11" s="25">
        <f t="shared" si="0"/>
        <v>12383.846706047398</v>
      </c>
      <c r="O11" s="387"/>
      <c r="P11" s="280"/>
      <c r="S11" s="388"/>
      <c r="T11" s="389"/>
      <c r="U11" s="390"/>
      <c r="W11" s="192"/>
      <c r="X11" s="390"/>
      <c r="Y11" s="157"/>
    </row>
    <row r="12" spans="1:32" ht="13.5" customHeight="1">
      <c r="A12" s="120"/>
      <c r="B12" s="36"/>
      <c r="C12" s="90"/>
      <c r="I12" s="268" t="s">
        <v>122</v>
      </c>
      <c r="J12" s="367">
        <v>29841982</v>
      </c>
      <c r="K12" s="283">
        <v>1793.65</v>
      </c>
      <c r="L12" s="25">
        <f t="shared" si="0"/>
        <v>16637.572547598473</v>
      </c>
      <c r="O12" s="387"/>
      <c r="P12" s="280"/>
      <c r="S12" s="388"/>
      <c r="T12" s="389"/>
      <c r="U12" s="390"/>
      <c r="W12" s="192"/>
      <c r="X12" s="390"/>
      <c r="Y12" s="157"/>
    </row>
    <row r="13" spans="1:32" ht="13.5" customHeight="1">
      <c r="A13" s="120"/>
      <c r="B13" s="36"/>
      <c r="C13" s="90"/>
      <c r="I13" s="268" t="s">
        <v>156</v>
      </c>
      <c r="J13" s="367">
        <v>48397710</v>
      </c>
      <c r="K13" s="283">
        <v>2300.3229999999999</v>
      </c>
      <c r="L13" s="25">
        <f t="shared" si="0"/>
        <v>21039.527927165011</v>
      </c>
      <c r="O13" s="387"/>
      <c r="P13" s="280"/>
      <c r="S13" s="388"/>
      <c r="T13" s="389"/>
      <c r="U13" s="390"/>
      <c r="W13" s="192"/>
      <c r="X13" s="390"/>
      <c r="Y13" s="157"/>
    </row>
    <row r="14" spans="1:32" ht="13.5" customHeight="1">
      <c r="A14" s="120"/>
      <c r="B14" s="36"/>
      <c r="C14" s="90"/>
      <c r="I14" s="268" t="s">
        <v>157</v>
      </c>
      <c r="J14" s="367">
        <v>35139000</v>
      </c>
      <c r="K14" s="283">
        <v>1588.98</v>
      </c>
      <c r="L14" s="25">
        <f t="shared" si="0"/>
        <v>22114.186459238001</v>
      </c>
      <c r="O14" s="387"/>
      <c r="P14" s="280"/>
      <c r="S14" s="388"/>
      <c r="T14" s="389"/>
      <c r="U14" s="390"/>
      <c r="W14" s="192"/>
      <c r="X14" s="390"/>
      <c r="Y14" s="157"/>
    </row>
    <row r="15" spans="1:32" ht="13.5" customHeight="1">
      <c r="A15" s="120"/>
      <c r="B15" s="36"/>
      <c r="C15" s="90"/>
      <c r="I15" s="268" t="s">
        <v>100</v>
      </c>
      <c r="J15" s="367">
        <v>27644478</v>
      </c>
      <c r="K15" s="283">
        <v>1928.586</v>
      </c>
      <c r="L15" s="25">
        <f t="shared" si="0"/>
        <v>14334.065475949737</v>
      </c>
      <c r="O15" s="387"/>
      <c r="P15" s="280"/>
      <c r="S15" s="388"/>
      <c r="T15" s="389"/>
      <c r="U15" s="390"/>
      <c r="W15" s="192"/>
      <c r="X15" s="390"/>
      <c r="Y15" s="157"/>
    </row>
    <row r="16" spans="1:32" ht="13.5" customHeight="1">
      <c r="A16" s="120"/>
      <c r="B16" s="36"/>
      <c r="C16" s="90"/>
      <c r="I16" s="268" t="s">
        <v>127</v>
      </c>
      <c r="J16" s="367">
        <v>44037806</v>
      </c>
      <c r="K16" s="283">
        <v>1945.9870000000001</v>
      </c>
      <c r="L16" s="25">
        <f t="shared" si="0"/>
        <v>22630.061763002526</v>
      </c>
      <c r="O16" s="387"/>
      <c r="P16" s="280"/>
      <c r="S16" s="388"/>
      <c r="T16" s="389"/>
      <c r="U16" s="390"/>
      <c r="W16" s="192"/>
      <c r="X16" s="390"/>
      <c r="Y16" s="157"/>
    </row>
    <row r="17" spans="1:25" ht="13.5" customHeight="1">
      <c r="A17" s="120"/>
      <c r="B17" s="36"/>
      <c r="C17" s="90"/>
      <c r="I17" s="268" t="s">
        <v>158</v>
      </c>
      <c r="J17" s="367">
        <v>50640291</v>
      </c>
      <c r="K17" s="283">
        <v>2446.3229999999999</v>
      </c>
      <c r="L17" s="25">
        <f t="shared" si="0"/>
        <v>20700.574290475954</v>
      </c>
      <c r="O17" s="387"/>
      <c r="P17" s="280"/>
      <c r="S17" s="388"/>
      <c r="T17" s="389"/>
      <c r="U17" s="390"/>
      <c r="W17" s="192"/>
      <c r="X17" s="390"/>
      <c r="Y17" s="157"/>
    </row>
    <row r="18" spans="1:25" ht="13.5" customHeight="1">
      <c r="A18" s="120"/>
      <c r="B18" s="36"/>
      <c r="C18" s="90"/>
      <c r="I18" s="269" t="s">
        <v>50</v>
      </c>
      <c r="J18" s="366">
        <v>17620225</v>
      </c>
      <c r="K18" s="283">
        <v>1421.4</v>
      </c>
      <c r="L18" s="25">
        <f t="shared" si="0"/>
        <v>12396.387364570141</v>
      </c>
      <c r="O18" s="387"/>
      <c r="P18" s="280"/>
      <c r="S18" s="388"/>
      <c r="T18" s="389"/>
      <c r="U18" s="390"/>
      <c r="W18" s="382"/>
      <c r="X18" s="390"/>
      <c r="Y18" s="157"/>
    </row>
    <row r="19" spans="1:25" ht="13.5" customHeight="1">
      <c r="A19" s="120"/>
      <c r="B19" s="36"/>
      <c r="C19" s="90"/>
      <c r="I19" s="268" t="s">
        <v>159</v>
      </c>
      <c r="J19" s="367">
        <v>37284710</v>
      </c>
      <c r="K19" s="283">
        <v>1618.6590000000001</v>
      </c>
      <c r="L19" s="25">
        <f t="shared" si="0"/>
        <v>23034.320384960636</v>
      </c>
      <c r="O19" s="387"/>
      <c r="P19" s="280"/>
      <c r="S19" s="388"/>
      <c r="T19" s="389"/>
      <c r="U19" s="390"/>
      <c r="W19" s="192"/>
      <c r="X19" s="390"/>
      <c r="Y19" s="157"/>
    </row>
    <row r="20" spans="1:25" ht="13.5" customHeight="1">
      <c r="A20" s="120"/>
      <c r="B20" s="36"/>
      <c r="C20" s="90"/>
      <c r="I20" s="268" t="s">
        <v>160</v>
      </c>
      <c r="J20" s="367">
        <v>15954163</v>
      </c>
      <c r="K20" s="283">
        <v>1186.991</v>
      </c>
      <c r="L20" s="25">
        <f t="shared" si="0"/>
        <v>13440.845802537677</v>
      </c>
      <c r="O20" s="387"/>
      <c r="P20" s="280"/>
      <c r="S20" s="388"/>
      <c r="T20" s="389"/>
      <c r="U20" s="390"/>
      <c r="W20" s="192"/>
      <c r="X20" s="390"/>
      <c r="Y20" s="157"/>
    </row>
    <row r="21" spans="1:25" s="92" customFormat="1" ht="13.5" customHeight="1">
      <c r="A21" s="120"/>
      <c r="B21" s="36"/>
      <c r="C21" s="90"/>
      <c r="D21" s="85"/>
      <c r="E21" s="85"/>
      <c r="F21" s="85"/>
      <c r="G21" s="85"/>
      <c r="H21" s="85"/>
      <c r="I21" s="268" t="s">
        <v>161</v>
      </c>
      <c r="J21" s="367">
        <v>22486977</v>
      </c>
      <c r="K21" s="283">
        <v>1619.2739999999999</v>
      </c>
      <c r="L21" s="25">
        <f t="shared" si="0"/>
        <v>13887.073466257101</v>
      </c>
      <c r="O21" s="387"/>
      <c r="P21" s="281"/>
      <c r="S21" s="388"/>
      <c r="T21" s="389"/>
      <c r="U21" s="390"/>
      <c r="W21" s="192"/>
      <c r="X21" s="390"/>
      <c r="Y21" s="157"/>
    </row>
    <row r="22" spans="1:25" ht="13.5" customHeight="1">
      <c r="A22" s="120"/>
      <c r="B22" s="36"/>
      <c r="C22" s="90"/>
      <c r="I22" s="268" t="s">
        <v>69</v>
      </c>
      <c r="J22" s="367">
        <v>19317649</v>
      </c>
      <c r="K22" s="283">
        <v>1492.327</v>
      </c>
      <c r="L22" s="25">
        <f t="shared" si="0"/>
        <v>12944.648860470928</v>
      </c>
      <c r="O22" s="387"/>
      <c r="P22" s="280"/>
      <c r="S22" s="388"/>
      <c r="T22" s="389"/>
      <c r="U22" s="390"/>
      <c r="W22" s="192"/>
      <c r="X22" s="390"/>
      <c r="Y22" s="157"/>
    </row>
    <row r="23" spans="1:25" ht="13.5" customHeight="1">
      <c r="A23" s="120"/>
      <c r="B23" s="36"/>
      <c r="C23" s="90"/>
      <c r="I23" s="268" t="s">
        <v>89</v>
      </c>
      <c r="J23" s="367">
        <v>27621000</v>
      </c>
      <c r="K23" s="283">
        <v>1590.9849999999999</v>
      </c>
      <c r="L23" s="25">
        <f t="shared" si="0"/>
        <v>17360.943063573824</v>
      </c>
      <c r="O23" s="387"/>
      <c r="P23" s="280"/>
      <c r="S23" s="388"/>
      <c r="T23" s="389"/>
      <c r="U23" s="390"/>
      <c r="W23" s="192"/>
      <c r="X23" s="390"/>
      <c r="Y23" s="157"/>
    </row>
    <row r="24" spans="1:25" ht="13.5" customHeight="1">
      <c r="A24" s="120"/>
      <c r="B24" s="36"/>
      <c r="C24" s="93"/>
      <c r="D24" s="94"/>
      <c r="E24" s="94"/>
      <c r="F24" s="94"/>
      <c r="G24" s="94"/>
      <c r="H24" s="94"/>
      <c r="I24" s="268" t="s">
        <v>162</v>
      </c>
      <c r="J24" s="367">
        <v>10484367</v>
      </c>
      <c r="K24" s="283">
        <v>1063.989</v>
      </c>
      <c r="L24" s="25">
        <f t="shared" si="0"/>
        <v>9853.8302557639217</v>
      </c>
      <c r="O24" s="387"/>
      <c r="P24" s="280"/>
      <c r="S24" s="388"/>
      <c r="T24" s="389"/>
      <c r="U24" s="390"/>
      <c r="W24" s="192"/>
      <c r="X24" s="390"/>
      <c r="Y24" s="157"/>
    </row>
    <row r="25" spans="1:25" ht="13.5" customHeight="1">
      <c r="A25" s="120"/>
      <c r="B25" s="36"/>
      <c r="C25" s="90"/>
      <c r="I25" s="268" t="s">
        <v>46</v>
      </c>
      <c r="J25" s="367">
        <v>24925265</v>
      </c>
      <c r="K25" s="283">
        <v>1629.24</v>
      </c>
      <c r="L25" s="25">
        <f t="shared" si="0"/>
        <v>15298.706758979646</v>
      </c>
      <c r="O25" s="387"/>
      <c r="P25" s="280"/>
      <c r="S25" s="388"/>
      <c r="T25" s="389"/>
      <c r="U25" s="390"/>
      <c r="W25" s="192"/>
      <c r="X25" s="390"/>
      <c r="Y25" s="157"/>
    </row>
    <row r="26" spans="1:25" s="11" customFormat="1" ht="13.5" customHeight="1">
      <c r="A26" s="120"/>
      <c r="B26" s="36"/>
      <c r="C26" s="90"/>
      <c r="D26" s="85"/>
      <c r="E26" s="85"/>
      <c r="F26" s="85"/>
      <c r="G26" s="85"/>
      <c r="H26" s="85"/>
      <c r="I26" s="268" t="s">
        <v>101</v>
      </c>
      <c r="J26" s="367">
        <v>44295344</v>
      </c>
      <c r="K26" s="283">
        <v>2309.9319999999998</v>
      </c>
      <c r="L26" s="25">
        <f t="shared" si="0"/>
        <v>19176.038082506326</v>
      </c>
      <c r="O26" s="387"/>
      <c r="P26" s="391"/>
      <c r="S26" s="388"/>
      <c r="T26" s="389"/>
      <c r="U26" s="390"/>
      <c r="W26" s="192"/>
      <c r="X26" s="390"/>
      <c r="Y26" s="361"/>
    </row>
    <row r="27" spans="1:25" ht="13.5" customHeight="1">
      <c r="A27" s="120"/>
      <c r="B27" s="36"/>
      <c r="C27" s="90"/>
      <c r="I27" s="268" t="s">
        <v>163</v>
      </c>
      <c r="J27" s="367">
        <v>11041379</v>
      </c>
      <c r="K27" s="283">
        <v>1157.652</v>
      </c>
      <c r="L27" s="25">
        <f t="shared" si="0"/>
        <v>9537.7358653550455</v>
      </c>
      <c r="O27" s="387"/>
      <c r="P27" s="280"/>
      <c r="S27" s="388"/>
      <c r="T27" s="389"/>
      <c r="U27" s="390"/>
      <c r="W27" s="192"/>
      <c r="X27" s="390"/>
      <c r="Y27" s="157"/>
    </row>
    <row r="28" spans="1:25" ht="13.5" customHeight="1">
      <c r="A28" s="120"/>
      <c r="B28" s="36"/>
      <c r="C28" s="90"/>
      <c r="I28" s="268" t="s">
        <v>164</v>
      </c>
      <c r="J28" s="367">
        <v>28522980</v>
      </c>
      <c r="K28" s="283">
        <v>1370.326</v>
      </c>
      <c r="L28" s="25">
        <f t="shared" si="0"/>
        <v>20814.740434028106</v>
      </c>
      <c r="O28" s="387"/>
      <c r="P28" s="280"/>
      <c r="S28" s="388"/>
      <c r="T28" s="389"/>
      <c r="U28" s="390"/>
      <c r="W28" s="192"/>
      <c r="X28" s="390"/>
      <c r="Y28" s="157"/>
    </row>
    <row r="29" spans="1:25" ht="13.5" customHeight="1">
      <c r="A29" s="120"/>
      <c r="B29" s="36"/>
      <c r="C29" s="90"/>
      <c r="I29" s="268" t="s">
        <v>52</v>
      </c>
      <c r="J29" s="367">
        <v>38848191</v>
      </c>
      <c r="K29" s="283">
        <v>2113.9899999999998</v>
      </c>
      <c r="L29" s="25">
        <f t="shared" si="0"/>
        <v>18376.71464860288</v>
      </c>
      <c r="O29" s="387"/>
      <c r="P29" s="280"/>
      <c r="S29" s="388"/>
      <c r="T29" s="389"/>
      <c r="U29" s="390"/>
      <c r="W29" s="192"/>
      <c r="X29" s="390"/>
      <c r="Y29" s="157"/>
    </row>
    <row r="30" spans="1:25" ht="13.5" customHeight="1">
      <c r="A30" s="120"/>
      <c r="B30" s="36"/>
      <c r="C30" s="90"/>
      <c r="I30" s="268" t="s">
        <v>103</v>
      </c>
      <c r="J30" s="367">
        <v>29948388</v>
      </c>
      <c r="K30" s="283">
        <v>1996.298</v>
      </c>
      <c r="L30" s="25">
        <f t="shared" si="0"/>
        <v>15001.962632833374</v>
      </c>
      <c r="O30" s="387"/>
      <c r="P30" s="280"/>
      <c r="S30" s="388"/>
      <c r="T30" s="389"/>
      <c r="U30" s="390"/>
      <c r="W30" s="192"/>
      <c r="X30" s="390"/>
      <c r="Y30" s="157"/>
    </row>
    <row r="31" spans="1:25" ht="13.5" customHeight="1">
      <c r="A31" s="120"/>
      <c r="B31" s="36"/>
      <c r="C31" s="93"/>
      <c r="I31" s="268" t="s">
        <v>165</v>
      </c>
      <c r="J31" s="367">
        <v>41014109</v>
      </c>
      <c r="K31" s="283">
        <v>2170.6559999999999</v>
      </c>
      <c r="L31" s="25">
        <f t="shared" si="0"/>
        <v>18894.799083779282</v>
      </c>
      <c r="O31" s="387"/>
      <c r="P31" s="280"/>
      <c r="S31" s="388"/>
      <c r="T31" s="389"/>
      <c r="U31" s="390"/>
      <c r="W31" s="192"/>
      <c r="X31" s="390"/>
      <c r="Y31" s="157"/>
    </row>
    <row r="32" spans="1:25" ht="13.5" customHeight="1">
      <c r="A32" s="120"/>
      <c r="B32" s="36"/>
      <c r="C32" s="90"/>
      <c r="I32" s="268" t="s">
        <v>102</v>
      </c>
      <c r="J32" s="367">
        <v>23034162</v>
      </c>
      <c r="K32" s="283">
        <v>1488.9949999999999</v>
      </c>
      <c r="L32" s="25">
        <f t="shared" si="0"/>
        <v>15469.603323046755</v>
      </c>
      <c r="O32" s="387"/>
      <c r="P32" s="280"/>
      <c r="S32" s="388"/>
      <c r="T32" s="389"/>
      <c r="U32" s="390"/>
      <c r="W32" s="192"/>
      <c r="X32" s="390"/>
      <c r="Y32" s="157"/>
    </row>
    <row r="33" spans="1:25" ht="13.5" customHeight="1">
      <c r="A33" s="120"/>
      <c r="B33" s="36"/>
      <c r="C33" s="90"/>
      <c r="I33" s="268" t="s">
        <v>54</v>
      </c>
      <c r="J33" s="367">
        <v>20011791</v>
      </c>
      <c r="K33" s="283">
        <v>1346.329</v>
      </c>
      <c r="L33" s="25">
        <f t="shared" si="0"/>
        <v>14863.967871151852</v>
      </c>
      <c r="O33" s="387"/>
      <c r="P33" s="280"/>
      <c r="S33" s="388"/>
      <c r="T33" s="389"/>
      <c r="U33" s="390"/>
      <c r="W33" s="192"/>
      <c r="X33" s="390"/>
      <c r="Y33" s="157"/>
    </row>
    <row r="34" spans="1:25" ht="13.5" customHeight="1">
      <c r="H34" s="95"/>
      <c r="I34" s="268" t="s">
        <v>105</v>
      </c>
      <c r="J34" s="367">
        <v>22459601</v>
      </c>
      <c r="K34" s="283">
        <v>1321.653</v>
      </c>
      <c r="L34" s="25">
        <f t="shared" si="0"/>
        <v>16993.568659852474</v>
      </c>
      <c r="O34" s="387"/>
      <c r="P34" s="280"/>
      <c r="S34" s="388"/>
      <c r="T34" s="389"/>
      <c r="U34" s="390"/>
      <c r="W34" s="192"/>
      <c r="X34" s="390"/>
      <c r="Y34" s="157"/>
    </row>
    <row r="35" spans="1:25" ht="13.5" customHeight="1">
      <c r="A35" s="5" t="s">
        <v>148</v>
      </c>
      <c r="I35" s="268" t="s">
        <v>106</v>
      </c>
      <c r="J35" s="367">
        <v>15609291</v>
      </c>
      <c r="K35" s="283">
        <v>1470.6</v>
      </c>
      <c r="L35" s="25">
        <f t="shared" si="0"/>
        <v>10614.232966136271</v>
      </c>
      <c r="O35" s="387"/>
      <c r="P35" s="280"/>
      <c r="S35" s="388"/>
      <c r="T35" s="389"/>
      <c r="U35" s="390"/>
      <c r="W35" s="192"/>
      <c r="X35" s="390"/>
      <c r="Y35" s="157"/>
    </row>
    <row r="36" spans="1:25" ht="13.5" customHeight="1">
      <c r="B36" s="3"/>
      <c r="I36" s="268" t="s">
        <v>166</v>
      </c>
      <c r="J36" s="367">
        <v>24846811</v>
      </c>
      <c r="K36" s="283">
        <v>1456.9880000000001</v>
      </c>
      <c r="L36" s="25">
        <f t="shared" si="0"/>
        <v>17053.545396393107</v>
      </c>
      <c r="O36" s="387"/>
      <c r="P36" s="280"/>
      <c r="S36" s="388"/>
      <c r="T36" s="389"/>
      <c r="U36" s="390"/>
      <c r="W36" s="192"/>
      <c r="X36" s="390"/>
      <c r="Y36" s="157"/>
    </row>
    <row r="37" spans="1:25" ht="45.75" customHeight="1">
      <c r="A37" s="444" t="s">
        <v>249</v>
      </c>
      <c r="B37" s="453"/>
      <c r="C37" s="453"/>
      <c r="D37" s="453"/>
      <c r="E37" s="453"/>
      <c r="F37" s="453"/>
      <c r="G37" s="453"/>
      <c r="I37" s="268" t="s">
        <v>104</v>
      </c>
      <c r="J37" s="367">
        <v>26179912</v>
      </c>
      <c r="K37" s="283">
        <v>2064.9479999999999</v>
      </c>
      <c r="L37" s="25">
        <f t="shared" si="0"/>
        <v>12678.24274509576</v>
      </c>
      <c r="O37" s="387"/>
      <c r="P37" s="280"/>
      <c r="S37" s="388"/>
      <c r="T37" s="389"/>
      <c r="U37" s="390"/>
      <c r="W37" s="192"/>
      <c r="X37" s="390"/>
      <c r="Y37" s="157"/>
    </row>
    <row r="38" spans="1:25" ht="13.5" customHeight="1">
      <c r="H38" s="87"/>
      <c r="I38" s="268" t="s">
        <v>167</v>
      </c>
      <c r="J38" s="367">
        <v>19072484</v>
      </c>
      <c r="K38" s="283">
        <v>1168.329</v>
      </c>
      <c r="L38" s="25">
        <f t="shared" si="0"/>
        <v>16324.583229552636</v>
      </c>
      <c r="O38" s="387"/>
      <c r="P38" s="280"/>
      <c r="S38" s="388"/>
      <c r="T38" s="389"/>
      <c r="U38" s="390"/>
      <c r="W38" s="192"/>
      <c r="X38" s="390"/>
      <c r="Y38" s="157"/>
    </row>
    <row r="39" spans="1:25" ht="13.5" customHeight="1">
      <c r="A39" s="121"/>
      <c r="B39" s="121"/>
      <c r="H39" s="96"/>
      <c r="I39" s="158"/>
      <c r="J39" s="203"/>
      <c r="K39" s="218"/>
      <c r="L39" s="25"/>
      <c r="S39" s="157"/>
      <c r="T39" s="157"/>
      <c r="U39" s="157"/>
      <c r="X39" s="280"/>
    </row>
    <row r="40" spans="1:25" ht="15">
      <c r="A40" s="164"/>
      <c r="B40" s="151"/>
      <c r="H40" s="97"/>
      <c r="I40" s="187" t="s">
        <v>53</v>
      </c>
      <c r="J40" s="226">
        <f>J18</f>
        <v>17620225</v>
      </c>
      <c r="L40" s="226">
        <f>L18</f>
        <v>12396.387364570141</v>
      </c>
      <c r="X40" s="280"/>
    </row>
    <row r="41" spans="1:25" ht="15" customHeight="1">
      <c r="A41" s="157"/>
      <c r="B41" s="151"/>
      <c r="I41" s="187" t="s">
        <v>88</v>
      </c>
      <c r="J41" s="226">
        <f>MEDIAN(J37:J38,J32:J35,J29:J30,J20:J27,J14:J15,J12,J8:J10)</f>
        <v>23979713.5</v>
      </c>
      <c r="L41" s="226">
        <f>MEDIAN(L37:L38,L32:L35,L29:L30,L20:L27,L14:L15,L12,L8:L10)</f>
        <v>14715.040012167126</v>
      </c>
    </row>
    <row r="42" spans="1:25" ht="12.75" customHeight="1">
      <c r="A42" s="164"/>
      <c r="B42" s="151"/>
      <c r="I42" s="187" t="s">
        <v>168</v>
      </c>
      <c r="J42" s="226">
        <f>MEDIAN(J36,J31,J28,J19,J17,J16,J13,J11)</f>
        <v>39149409.5</v>
      </c>
      <c r="L42" s="226">
        <f>MEDIAN(L36,L31,L28,L19,L17,L16,L13,L11)</f>
        <v>20757.65736225203</v>
      </c>
    </row>
    <row r="43" spans="1:25" ht="60.75" customHeight="1" thickBot="1">
      <c r="A43" s="157"/>
      <c r="B43" s="151"/>
      <c r="I43" s="85" t="s">
        <v>47</v>
      </c>
      <c r="L43" s="25">
        <f>AVERAGE(J47,J51,J53:J54,J56:J69,J71:J75)</f>
        <v>16965.009266462177</v>
      </c>
    </row>
    <row r="44" spans="1:25" ht="15.75" thickBot="1">
      <c r="A44" s="157"/>
      <c r="B44" s="151"/>
      <c r="I44" s="148" t="s">
        <v>49</v>
      </c>
      <c r="J44" s="202" t="s">
        <v>59</v>
      </c>
    </row>
    <row r="45" spans="1:25" ht="15.75" thickTop="1">
      <c r="A45" s="157"/>
      <c r="B45" s="90"/>
      <c r="I45" s="268" t="s">
        <v>163</v>
      </c>
      <c r="J45" s="25">
        <v>9537.7358653550455</v>
      </c>
    </row>
    <row r="46" spans="1:25" ht="15">
      <c r="A46" s="157"/>
      <c r="B46" s="90"/>
      <c r="I46" s="268" t="s">
        <v>162</v>
      </c>
      <c r="J46" s="25">
        <v>9853.8302557639217</v>
      </c>
    </row>
    <row r="47" spans="1:25" ht="15">
      <c r="I47" s="268" t="s">
        <v>154</v>
      </c>
      <c r="J47" s="25">
        <v>10246.489363208304</v>
      </c>
    </row>
    <row r="48" spans="1:25" ht="15">
      <c r="I48" s="268" t="s">
        <v>106</v>
      </c>
      <c r="J48" s="25">
        <v>10614.232966136271</v>
      </c>
    </row>
    <row r="49" spans="9:10" ht="15">
      <c r="I49" s="268" t="s">
        <v>155</v>
      </c>
      <c r="J49" s="25">
        <v>12383.846706047398</v>
      </c>
    </row>
    <row r="50" spans="9:10" ht="14.25">
      <c r="I50" s="269" t="s">
        <v>50</v>
      </c>
      <c r="J50" s="25">
        <v>12396</v>
      </c>
    </row>
    <row r="51" spans="9:10" ht="15">
      <c r="I51" s="268" t="s">
        <v>104</v>
      </c>
      <c r="J51" s="25">
        <v>12678.24274509576</v>
      </c>
    </row>
    <row r="52" spans="9:10" ht="15">
      <c r="I52" s="268" t="s">
        <v>69</v>
      </c>
      <c r="J52" s="25">
        <v>12944.648860470928</v>
      </c>
    </row>
    <row r="53" spans="9:10" ht="15">
      <c r="I53" s="268" t="s">
        <v>160</v>
      </c>
      <c r="J53" s="25">
        <v>13440.845802537677</v>
      </c>
    </row>
    <row r="54" spans="9:10" ht="15">
      <c r="I54" s="268" t="s">
        <v>153</v>
      </c>
      <c r="J54" s="25">
        <v>13844.615322391322</v>
      </c>
    </row>
    <row r="55" spans="9:10" ht="15">
      <c r="I55" s="268" t="s">
        <v>161</v>
      </c>
      <c r="J55" s="25">
        <v>13887.073466257101</v>
      </c>
    </row>
    <row r="56" spans="9:10" ht="15">
      <c r="I56" s="268" t="s">
        <v>100</v>
      </c>
      <c r="J56" s="25">
        <v>14334.065475949737</v>
      </c>
    </row>
    <row r="57" spans="9:10" ht="15">
      <c r="I57" s="268" t="s">
        <v>51</v>
      </c>
      <c r="J57" s="25">
        <v>14566.112153182403</v>
      </c>
    </row>
    <row r="58" spans="9:10" ht="15">
      <c r="I58" s="268" t="s">
        <v>54</v>
      </c>
      <c r="J58" s="25">
        <v>14863.967871151852</v>
      </c>
    </row>
    <row r="59" spans="9:10" ht="15">
      <c r="I59" s="268" t="s">
        <v>103</v>
      </c>
      <c r="J59" s="25">
        <v>15001.962632833374</v>
      </c>
    </row>
    <row r="60" spans="9:10" ht="15">
      <c r="I60" s="268" t="s">
        <v>46</v>
      </c>
      <c r="J60" s="25">
        <v>15298.706758979646</v>
      </c>
    </row>
    <row r="61" spans="9:10" ht="15">
      <c r="I61" s="268" t="s">
        <v>102</v>
      </c>
      <c r="J61" s="25">
        <v>15469.603323046755</v>
      </c>
    </row>
    <row r="62" spans="9:10" ht="15">
      <c r="I62" s="268" t="s">
        <v>167</v>
      </c>
      <c r="J62" s="25">
        <v>16324.583229552636</v>
      </c>
    </row>
    <row r="63" spans="9:10" ht="15">
      <c r="I63" s="268" t="s">
        <v>122</v>
      </c>
      <c r="J63" s="25">
        <v>16637.572547598473</v>
      </c>
    </row>
    <row r="64" spans="9:10" ht="15">
      <c r="I64" s="268" t="s">
        <v>105</v>
      </c>
      <c r="J64" s="25">
        <v>16993.568659852474</v>
      </c>
    </row>
    <row r="65" spans="9:28" ht="15">
      <c r="I65" s="268" t="s">
        <v>166</v>
      </c>
      <c r="J65" s="25">
        <v>17053.545396393107</v>
      </c>
    </row>
    <row r="66" spans="9:28" ht="15">
      <c r="I66" s="268" t="s">
        <v>89</v>
      </c>
      <c r="J66" s="25">
        <v>17360.943063573824</v>
      </c>
    </row>
    <row r="67" spans="9:28" ht="15">
      <c r="I67" s="268" t="s">
        <v>52</v>
      </c>
      <c r="J67" s="25">
        <v>18376.71464860288</v>
      </c>
    </row>
    <row r="68" spans="9:28" ht="15">
      <c r="I68" s="268" t="s">
        <v>165</v>
      </c>
      <c r="J68" s="25">
        <v>18894.799083779282</v>
      </c>
    </row>
    <row r="69" spans="9:28" ht="15">
      <c r="I69" s="268" t="s">
        <v>101</v>
      </c>
      <c r="J69" s="25">
        <v>19176.038082506326</v>
      </c>
    </row>
    <row r="70" spans="9:28" ht="15">
      <c r="I70" s="268" t="s">
        <v>158</v>
      </c>
      <c r="J70" s="25">
        <v>20700.574290475954</v>
      </c>
      <c r="K70" s="286"/>
      <c r="L70" s="120"/>
      <c r="M70" s="120"/>
      <c r="N70" s="120"/>
      <c r="O70" s="120"/>
      <c r="P70" s="120"/>
      <c r="Q70" s="120"/>
      <c r="R70" s="120"/>
      <c r="S70" s="120"/>
      <c r="T70" s="157"/>
      <c r="U70" s="157"/>
      <c r="V70" s="157"/>
      <c r="W70" s="157"/>
      <c r="X70" s="157"/>
      <c r="Y70" s="157"/>
      <c r="Z70" s="157"/>
      <c r="AA70" s="157"/>
      <c r="AB70" s="157"/>
    </row>
    <row r="71" spans="9:28" ht="15">
      <c r="I71" s="268" t="s">
        <v>164</v>
      </c>
      <c r="J71" s="25">
        <v>20814.740434028106</v>
      </c>
      <c r="K71" s="223"/>
      <c r="L71" s="36"/>
      <c r="M71" s="36"/>
      <c r="N71" s="36"/>
      <c r="O71" s="36"/>
      <c r="P71" s="36"/>
      <c r="Q71" s="36"/>
      <c r="R71" s="36"/>
      <c r="S71" s="36"/>
      <c r="T71" s="157"/>
      <c r="U71" s="157"/>
      <c r="V71" s="157"/>
      <c r="W71" s="157"/>
      <c r="X71" s="157"/>
      <c r="Y71" s="157"/>
      <c r="Z71" s="157"/>
      <c r="AA71" s="157"/>
      <c r="AB71" s="157"/>
    </row>
    <row r="72" spans="9:28" ht="15">
      <c r="I72" s="268" t="s">
        <v>156</v>
      </c>
      <c r="J72" s="25">
        <v>21039.527927165011</v>
      </c>
    </row>
    <row r="73" spans="9:28" ht="15">
      <c r="I73" s="268" t="s">
        <v>157</v>
      </c>
      <c r="J73" s="25">
        <v>22114.186459238001</v>
      </c>
    </row>
    <row r="74" spans="9:28" ht="15">
      <c r="I74" s="268" t="s">
        <v>127</v>
      </c>
      <c r="J74" s="25">
        <v>22630.061763002526</v>
      </c>
    </row>
    <row r="75" spans="9:28" ht="15">
      <c r="I75" s="268" t="s">
        <v>159</v>
      </c>
      <c r="J75" s="25">
        <v>23034.320384960636</v>
      </c>
    </row>
  </sheetData>
  <mergeCells count="3">
    <mergeCell ref="A1:G1"/>
    <mergeCell ref="A3:G3"/>
    <mergeCell ref="A37:G37"/>
  </mergeCells>
  <phoneticPr fontId="0" type="noConversion"/>
  <printOptions horizontalCentered="1"/>
  <pageMargins left="0.8" right="0.8" top="0.8" bottom="0.8" header="0.5" footer="0.5"/>
  <pageSetup orientation="portrait" verticalDpi="360" r:id="rId1"/>
  <headerFooter alignWithMargins="0">
    <oddHeader xml:space="preserve">&amp;R&amp;8 </oddHeader>
    <oddFooter>&amp;C30</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4"/>
  </sheetPr>
  <dimension ref="A1:G48"/>
  <sheetViews>
    <sheetView zoomScale="90" workbookViewId="0">
      <selection activeCell="H1" sqref="H1"/>
    </sheetView>
  </sheetViews>
  <sheetFormatPr defaultRowHeight="12.75"/>
  <cols>
    <col min="1" max="1" width="5.7109375" style="3" customWidth="1"/>
    <col min="2" max="2" width="11.85546875" style="2" customWidth="1"/>
    <col min="3" max="3" width="16.140625" style="24" customWidth="1"/>
    <col min="4" max="4" width="16.140625" style="41" customWidth="1"/>
    <col min="5" max="5" width="18.28515625" style="24" customWidth="1"/>
    <col min="6" max="6" width="15.85546875" style="3" customWidth="1"/>
    <col min="7" max="7" width="5.5703125" style="3" customWidth="1"/>
    <col min="8" max="8" width="6.85546875" style="3" customWidth="1"/>
    <col min="9" max="9" width="6.7109375" style="3" customWidth="1"/>
    <col min="10" max="10" width="7.5703125" style="3" customWidth="1"/>
    <col min="11" max="11" width="7.140625" style="3" customWidth="1"/>
    <col min="12" max="12" width="7.85546875" style="3" customWidth="1"/>
    <col min="13" max="16384" width="9.140625" style="3"/>
  </cols>
  <sheetData>
    <row r="1" spans="1:7" s="83" customFormat="1" ht="15.75">
      <c r="A1" s="443" t="s">
        <v>25</v>
      </c>
      <c r="B1" s="443"/>
      <c r="C1" s="443"/>
      <c r="D1" s="443"/>
      <c r="E1" s="443"/>
      <c r="F1" s="443"/>
      <c r="G1" s="443"/>
    </row>
    <row r="2" spans="1:7" ht="15.75">
      <c r="B2" s="23"/>
    </row>
    <row r="3" spans="1:7" s="11" customFormat="1">
      <c r="B3" s="20"/>
      <c r="C3" s="42" t="s">
        <v>80</v>
      </c>
      <c r="D3" s="43" t="s">
        <v>27</v>
      </c>
      <c r="E3" s="29" t="s">
        <v>26</v>
      </c>
      <c r="F3" s="185" t="s">
        <v>35</v>
      </c>
    </row>
    <row r="4" spans="1:7" s="11" customFormat="1">
      <c r="B4" s="16"/>
      <c r="C4" s="45" t="s">
        <v>81</v>
      </c>
      <c r="D4" s="46" t="s">
        <v>83</v>
      </c>
      <c r="E4" s="365" t="s">
        <v>28</v>
      </c>
      <c r="F4" s="159" t="s">
        <v>78</v>
      </c>
    </row>
    <row r="5" spans="1:7" s="11" customFormat="1">
      <c r="B5" s="15"/>
      <c r="C5" s="48" t="s">
        <v>57</v>
      </c>
      <c r="D5" s="49" t="s">
        <v>82</v>
      </c>
      <c r="E5" s="67" t="s">
        <v>30</v>
      </c>
      <c r="F5" s="186" t="s">
        <v>79</v>
      </c>
    </row>
    <row r="6" spans="1:7" ht="9.75" customHeight="1">
      <c r="B6" s="17"/>
      <c r="C6" s="25"/>
      <c r="D6" s="51"/>
      <c r="E6" s="150"/>
      <c r="F6" s="76"/>
    </row>
    <row r="7" spans="1:7" s="83" customFormat="1" ht="12.75" hidden="1" customHeight="1">
      <c r="B7" s="17" t="s">
        <v>10</v>
      </c>
      <c r="C7" s="25">
        <v>9146000</v>
      </c>
      <c r="D7" s="172">
        <v>1018.1</v>
      </c>
      <c r="E7" s="365">
        <f t="shared" ref="E7:E17" si="0">C7/D7</f>
        <v>8983.4004518220208</v>
      </c>
      <c r="F7" s="76"/>
    </row>
    <row r="8" spans="1:7" ht="15.95" hidden="1" customHeight="1">
      <c r="B8" s="16" t="s">
        <v>11</v>
      </c>
      <c r="C8" s="25">
        <v>9652591</v>
      </c>
      <c r="D8" s="51">
        <v>1044.4000000000001</v>
      </c>
      <c r="E8" s="365">
        <f t="shared" si="0"/>
        <v>9242.2357334354638</v>
      </c>
      <c r="F8" s="160">
        <f t="shared" ref="F8:F17" si="1">(E8-E7)/E7</f>
        <v>2.8812617560752925E-2</v>
      </c>
      <c r="G8" s="14"/>
    </row>
    <row r="9" spans="1:7" ht="15.95" hidden="1" customHeight="1">
      <c r="B9" s="16" t="s">
        <v>12</v>
      </c>
      <c r="C9" s="25">
        <v>10017404</v>
      </c>
      <c r="D9" s="51">
        <v>1136.3</v>
      </c>
      <c r="E9" s="365">
        <f t="shared" si="0"/>
        <v>8815.8092053154978</v>
      </c>
      <c r="F9" s="160">
        <f t="shared" si="1"/>
        <v>-4.6138893274198865E-2</v>
      </c>
    </row>
    <row r="10" spans="1:7" ht="15.95" hidden="1" customHeight="1">
      <c r="B10" s="16" t="s">
        <v>13</v>
      </c>
      <c r="C10" s="25">
        <v>10118712</v>
      </c>
      <c r="D10" s="51">
        <v>1176.5</v>
      </c>
      <c r="E10" s="365">
        <f t="shared" si="0"/>
        <v>8600.6901827454312</v>
      </c>
      <c r="F10" s="160">
        <f t="shared" si="1"/>
        <v>-2.4401506153327417E-2</v>
      </c>
    </row>
    <row r="11" spans="1:7" ht="15.95" hidden="1" customHeight="1">
      <c r="B11" s="16" t="s">
        <v>15</v>
      </c>
      <c r="C11" s="25">
        <v>10753849</v>
      </c>
      <c r="D11" s="51">
        <v>1230.5999999999999</v>
      </c>
      <c r="E11" s="365">
        <f t="shared" si="0"/>
        <v>8738.7038842840902</v>
      </c>
      <c r="F11" s="160">
        <f t="shared" si="1"/>
        <v>1.6046817011911428E-2</v>
      </c>
    </row>
    <row r="12" spans="1:7" ht="15.95" hidden="1" customHeight="1">
      <c r="B12" s="16" t="s">
        <v>16</v>
      </c>
      <c r="C12" s="25">
        <v>11220534</v>
      </c>
      <c r="D12" s="51">
        <v>1231.9000000000001</v>
      </c>
      <c r="E12" s="365">
        <f t="shared" si="0"/>
        <v>9108.3156100332817</v>
      </c>
      <c r="F12" s="160">
        <f t="shared" si="1"/>
        <v>4.2295943499574426E-2</v>
      </c>
    </row>
    <row r="13" spans="1:7" ht="15.95" hidden="1" customHeight="1">
      <c r="B13" s="16" t="s">
        <v>7</v>
      </c>
      <c r="C13" s="25">
        <v>12428293</v>
      </c>
      <c r="D13" s="51">
        <v>1262.8</v>
      </c>
      <c r="E13" s="365">
        <f t="shared" si="0"/>
        <v>9841.8538169147923</v>
      </c>
      <c r="F13" s="160">
        <f t="shared" si="1"/>
        <v>8.0535001013083071E-2</v>
      </c>
    </row>
    <row r="14" spans="1:7" ht="15.95" customHeight="1">
      <c r="B14" s="16" t="s">
        <v>18</v>
      </c>
      <c r="C14" s="25">
        <v>13671604</v>
      </c>
      <c r="D14" s="51">
        <v>1266.5</v>
      </c>
      <c r="E14" s="365">
        <f t="shared" si="0"/>
        <v>10794.791946308726</v>
      </c>
      <c r="F14" s="160">
        <f t="shared" si="1"/>
        <v>9.6825064375184816E-2</v>
      </c>
    </row>
    <row r="15" spans="1:7" ht="15.95" customHeight="1">
      <c r="B15" s="16" t="s">
        <v>37</v>
      </c>
      <c r="C15" s="25">
        <v>14427872</v>
      </c>
      <c r="D15" s="51">
        <v>1310</v>
      </c>
      <c r="E15" s="365">
        <f t="shared" si="0"/>
        <v>11013.642748091603</v>
      </c>
      <c r="F15" s="160">
        <f t="shared" si="1"/>
        <v>2.0273739676632964E-2</v>
      </c>
    </row>
    <row r="16" spans="1:7" ht="15.95" customHeight="1">
      <c r="B16" s="16" t="s">
        <v>97</v>
      </c>
      <c r="C16" s="25">
        <v>15915149</v>
      </c>
      <c r="D16" s="51">
        <v>1342.7</v>
      </c>
      <c r="E16" s="365">
        <f t="shared" si="0"/>
        <v>11853.0937662918</v>
      </c>
      <c r="F16" s="160">
        <f t="shared" si="1"/>
        <v>7.6219198080095182E-2</v>
      </c>
    </row>
    <row r="17" spans="2:6" ht="15.95" customHeight="1">
      <c r="B17" s="16" t="s">
        <v>128</v>
      </c>
      <c r="C17" s="25">
        <v>17620225</v>
      </c>
      <c r="D17" s="51">
        <v>1421.4</v>
      </c>
      <c r="E17" s="365">
        <f t="shared" si="0"/>
        <v>12396.387364570141</v>
      </c>
      <c r="F17" s="160">
        <f t="shared" si="1"/>
        <v>4.5835594401807192E-2</v>
      </c>
    </row>
    <row r="18" spans="2:6" ht="15.95" customHeight="1">
      <c r="B18" s="19" t="s">
        <v>169</v>
      </c>
      <c r="C18" s="384">
        <v>19471055</v>
      </c>
      <c r="D18" s="54">
        <v>1421</v>
      </c>
      <c r="E18" s="33">
        <f>C18/D18</f>
        <v>13702.361013370866</v>
      </c>
      <c r="F18" s="171">
        <f>(E18-E17)/E17</f>
        <v>0.10535114871719015</v>
      </c>
    </row>
    <row r="19" spans="2:6" ht="15.95" customHeight="1">
      <c r="B19" s="10"/>
      <c r="C19" s="25"/>
      <c r="D19" s="51"/>
      <c r="E19" s="45"/>
      <c r="F19" s="99"/>
    </row>
    <row r="44" spans="1:7" ht="25.5" customHeight="1">
      <c r="A44" s="456" t="s">
        <v>244</v>
      </c>
      <c r="B44" s="453"/>
      <c r="C44" s="453"/>
      <c r="D44" s="453"/>
      <c r="E44" s="453"/>
      <c r="F44" s="453"/>
      <c r="G44" s="453"/>
    </row>
    <row r="46" spans="1:7" ht="29.25" customHeight="1">
      <c r="A46" s="444" t="s">
        <v>123</v>
      </c>
      <c r="B46" s="455"/>
      <c r="C46" s="455"/>
      <c r="D46" s="455"/>
      <c r="E46" s="455"/>
      <c r="F46" s="455"/>
      <c r="G46" s="455"/>
    </row>
    <row r="48" spans="1:7" ht="45" customHeight="1">
      <c r="A48" s="444" t="s">
        <v>245</v>
      </c>
      <c r="B48" s="447"/>
      <c r="C48" s="445"/>
      <c r="D48" s="454"/>
      <c r="E48" s="445"/>
      <c r="F48" s="448"/>
      <c r="G48" s="455"/>
    </row>
  </sheetData>
  <mergeCells count="4">
    <mergeCell ref="A1:G1"/>
    <mergeCell ref="A48:G48"/>
    <mergeCell ref="A46:G46"/>
    <mergeCell ref="A44:G44"/>
  </mergeCells>
  <phoneticPr fontId="0" type="noConversion"/>
  <printOptions horizontalCentered="1"/>
  <pageMargins left="0.8" right="0.8" top="0.8" bottom="0.8" header="0.5" footer="0.5"/>
  <pageSetup orientation="portrait" verticalDpi="360" r:id="rId1"/>
  <headerFooter alignWithMargins="0">
    <oddFooter>&amp;C31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44"/>
  </sheetPr>
  <dimension ref="A1:BC89"/>
  <sheetViews>
    <sheetView zoomScale="90" workbookViewId="0">
      <selection activeCell="I1" sqref="I1"/>
    </sheetView>
  </sheetViews>
  <sheetFormatPr defaultRowHeight="12.75"/>
  <cols>
    <col min="1" max="1" width="13.5703125" style="3" customWidth="1"/>
    <col min="2" max="2" width="6.42578125" style="1" customWidth="1"/>
    <col min="3" max="3" width="8.140625" style="85" customWidth="1"/>
    <col min="4" max="4" width="7.5703125" style="85" customWidth="1"/>
    <col min="5" max="5" width="9.7109375" style="1" customWidth="1"/>
    <col min="6" max="6" width="1.7109375" style="85" customWidth="1"/>
    <col min="7" max="7" width="47.5703125" style="85" customWidth="1"/>
    <col min="8" max="8" width="1.85546875" style="85" customWidth="1"/>
    <col min="9" max="9" width="14.28515625" style="85" customWidth="1"/>
    <col min="10" max="10" width="11.5703125" style="25" customWidth="1"/>
    <col min="11" max="12" width="10.85546875" style="3" customWidth="1"/>
    <col min="13" max="14" width="9.7109375" style="9" customWidth="1"/>
    <col min="15" max="15" width="10" style="9" customWidth="1"/>
    <col min="16" max="16" width="9.7109375" style="121" customWidth="1"/>
    <col min="17" max="17" width="9.7109375" style="9" customWidth="1"/>
    <col min="18" max="18" width="9.28515625" style="9" customWidth="1"/>
    <col min="19" max="19" width="9.7109375" style="121" customWidth="1"/>
    <col min="20" max="26" width="9.7109375" style="9" customWidth="1"/>
    <col min="27" max="28" width="9.140625" style="3"/>
    <col min="29" max="29" width="14.42578125" style="3" customWidth="1"/>
    <col min="30" max="30" width="11.85546875" style="3" customWidth="1"/>
    <col min="31" max="31" width="10.85546875" style="3" customWidth="1"/>
    <col min="32" max="32" width="16.28515625" style="3" customWidth="1"/>
    <col min="33" max="33" width="14.28515625" style="3" customWidth="1"/>
    <col min="34" max="34" width="13.85546875" style="3" customWidth="1"/>
    <col min="35" max="35" width="13.5703125" style="3" customWidth="1"/>
    <col min="36" max="36" width="15.140625" style="3" customWidth="1"/>
    <col min="37" max="37" width="13.140625" style="3" customWidth="1"/>
    <col min="38" max="38" width="11.5703125" style="3" customWidth="1"/>
    <col min="39" max="39" width="9.140625" style="3"/>
    <col min="40" max="40" width="13.5703125" style="3" customWidth="1"/>
    <col min="41" max="16384" width="9.140625" style="3"/>
  </cols>
  <sheetData>
    <row r="1" spans="1:55" ht="21" customHeight="1" thickTop="1" thickBot="1">
      <c r="A1" s="459" t="s">
        <v>120</v>
      </c>
      <c r="B1" s="460"/>
      <c r="C1" s="460"/>
      <c r="D1" s="460"/>
      <c r="E1" s="460"/>
      <c r="F1" s="460"/>
      <c r="G1" s="461"/>
      <c r="H1" s="217"/>
      <c r="I1" s="166"/>
    </row>
    <row r="2" spans="1:55" s="92" customFormat="1" ht="8.25" customHeight="1" thickTop="1" thickBot="1">
      <c r="A2" s="165"/>
      <c r="B2" s="165"/>
      <c r="C2" s="165"/>
      <c r="D2" s="165"/>
      <c r="E2" s="165"/>
      <c r="F2" s="165"/>
      <c r="G2" s="165"/>
      <c r="M2" s="9"/>
      <c r="N2" s="9"/>
      <c r="Q2" s="9"/>
      <c r="R2" s="9"/>
      <c r="S2" s="121"/>
      <c r="T2" s="9"/>
      <c r="U2" s="9"/>
      <c r="V2" s="9"/>
      <c r="W2" s="9"/>
      <c r="X2" s="9"/>
      <c r="Y2" s="9"/>
      <c r="Z2" s="9"/>
    </row>
    <row r="3" spans="1:55" s="92" customFormat="1" ht="15" customHeight="1">
      <c r="A3" s="443" t="s">
        <v>212</v>
      </c>
      <c r="B3" s="443"/>
      <c r="C3" s="443"/>
      <c r="D3" s="443"/>
      <c r="E3" s="443"/>
      <c r="F3" s="443"/>
      <c r="G3" s="443"/>
      <c r="J3" s="177" t="s">
        <v>91</v>
      </c>
      <c r="M3" s="9"/>
      <c r="N3" s="240" t="s">
        <v>118</v>
      </c>
      <c r="Q3" s="9"/>
      <c r="R3" s="9"/>
      <c r="S3" s="121"/>
      <c r="T3" s="9"/>
      <c r="U3" s="9"/>
      <c r="V3" s="9"/>
      <c r="W3" s="9"/>
      <c r="X3" s="247" t="s">
        <v>108</v>
      </c>
      <c r="Y3" s="9"/>
      <c r="Z3" s="9"/>
    </row>
    <row r="4" spans="1:55" s="92" customFormat="1" ht="12.75" customHeight="1">
      <c r="A4" s="153"/>
      <c r="B4" s="153"/>
      <c r="C4" s="153"/>
      <c r="D4" s="153"/>
      <c r="E4" s="153"/>
      <c r="F4" s="153"/>
      <c r="G4" s="153"/>
      <c r="J4" s="209"/>
      <c r="M4" s="9"/>
      <c r="N4" s="241" t="s">
        <v>176</v>
      </c>
      <c r="Q4" s="9"/>
      <c r="R4" s="9"/>
      <c r="S4" s="121"/>
      <c r="T4" s="9"/>
      <c r="U4" s="9"/>
      <c r="V4" s="9"/>
      <c r="W4" s="9"/>
      <c r="X4" s="248"/>
      <c r="Y4" s="9"/>
      <c r="Z4" s="9"/>
    </row>
    <row r="5" spans="1:55" ht="12.95" customHeight="1">
      <c r="A5" s="157" t="s">
        <v>259</v>
      </c>
      <c r="B5" s="265"/>
      <c r="C5" s="265"/>
      <c r="D5" s="265"/>
      <c r="E5" s="265"/>
      <c r="K5" s="300" t="s">
        <v>175</v>
      </c>
      <c r="L5" s="301"/>
      <c r="M5" s="302"/>
      <c r="N5" s="196" t="s">
        <v>17</v>
      </c>
      <c r="O5" s="236" t="s">
        <v>90</v>
      </c>
      <c r="P5" s="237"/>
      <c r="Q5" s="234" t="s">
        <v>119</v>
      </c>
      <c r="R5" s="235"/>
      <c r="S5" s="231" t="s">
        <v>134</v>
      </c>
      <c r="T5" s="232"/>
      <c r="U5" s="232"/>
      <c r="V5" s="233"/>
      <c r="W5" s="232"/>
      <c r="X5" s="249" t="s">
        <v>137</v>
      </c>
      <c r="Y5" s="245"/>
      <c r="AB5" s="157"/>
      <c r="AC5" s="157"/>
      <c r="AD5" s="157"/>
      <c r="AE5" s="157"/>
      <c r="AF5" s="157"/>
      <c r="AG5" s="157"/>
      <c r="AH5" s="157"/>
      <c r="AI5" s="157"/>
      <c r="AJ5" s="157"/>
      <c r="AK5" s="157"/>
      <c r="AL5" s="157"/>
      <c r="AM5" s="157"/>
      <c r="AN5" s="157"/>
      <c r="AO5" s="157"/>
      <c r="AP5" s="157"/>
      <c r="AQ5" s="157"/>
      <c r="AR5" s="157"/>
    </row>
    <row r="6" spans="1:55" ht="12.95" customHeight="1">
      <c r="A6" s="90"/>
      <c r="B6" s="266"/>
      <c r="C6" s="267"/>
      <c r="D6" s="267"/>
      <c r="E6" s="267"/>
      <c r="J6" s="194" t="s">
        <v>62</v>
      </c>
      <c r="K6" s="296"/>
      <c r="L6" s="296"/>
      <c r="M6" s="207"/>
      <c r="N6" s="212" t="s">
        <v>177</v>
      </c>
      <c r="O6" s="207"/>
      <c r="P6" s="305"/>
      <c r="Q6" s="207"/>
      <c r="R6" s="238"/>
      <c r="S6" s="207" t="s">
        <v>133</v>
      </c>
      <c r="T6" s="207"/>
      <c r="U6" s="207"/>
      <c r="V6" s="210" t="s">
        <v>17</v>
      </c>
      <c r="W6" s="238"/>
      <c r="X6" s="206"/>
      <c r="Y6" s="238"/>
      <c r="Z6" s="196" t="s">
        <v>183</v>
      </c>
      <c r="AA6" s="238"/>
      <c r="AB6" s="157"/>
      <c r="AC6" s="157"/>
      <c r="AD6" s="157"/>
      <c r="AE6" s="157"/>
      <c r="AF6" s="157"/>
      <c r="AG6" s="157"/>
      <c r="AH6" s="157"/>
      <c r="AI6" s="121"/>
      <c r="AJ6" s="157"/>
      <c r="AK6" s="157"/>
      <c r="AL6" s="157"/>
      <c r="AM6" s="157"/>
      <c r="AN6" s="157"/>
      <c r="AO6" s="157"/>
      <c r="AP6" s="157"/>
      <c r="AQ6" s="157"/>
      <c r="AR6" s="157"/>
    </row>
    <row r="7" spans="1:55" ht="12.95" customHeight="1" thickBot="1">
      <c r="A7" s="90"/>
      <c r="B7" s="266"/>
      <c r="C7" s="267"/>
      <c r="D7" s="267"/>
      <c r="E7" s="267"/>
      <c r="I7" s="190"/>
      <c r="J7" s="195"/>
      <c r="K7" s="296" t="s">
        <v>173</v>
      </c>
      <c r="L7" s="296" t="s">
        <v>171</v>
      </c>
      <c r="M7" s="207" t="s">
        <v>113</v>
      </c>
      <c r="N7" s="212" t="s">
        <v>178</v>
      </c>
      <c r="O7" s="303"/>
      <c r="P7" s="306" t="s">
        <v>117</v>
      </c>
      <c r="Q7" s="207"/>
      <c r="R7" s="214" t="s">
        <v>117</v>
      </c>
      <c r="S7" s="207" t="s">
        <v>132</v>
      </c>
      <c r="T7" s="207" t="s">
        <v>114</v>
      </c>
      <c r="U7" s="207" t="s">
        <v>114</v>
      </c>
      <c r="V7" s="210" t="s">
        <v>114</v>
      </c>
      <c r="W7" s="238" t="s">
        <v>117</v>
      </c>
      <c r="X7" s="246"/>
      <c r="Y7" s="238" t="s">
        <v>117</v>
      </c>
      <c r="Z7" s="196" t="s">
        <v>184</v>
      </c>
      <c r="AA7" s="238" t="s">
        <v>117</v>
      </c>
      <c r="AB7" s="157"/>
      <c r="AC7" s="157"/>
      <c r="AD7" s="157"/>
      <c r="AE7" s="157"/>
      <c r="AF7" s="157"/>
      <c r="AG7" s="157"/>
      <c r="AH7" s="157"/>
      <c r="AI7" s="121"/>
      <c r="AJ7" s="157"/>
      <c r="AK7" s="157"/>
      <c r="AL7" s="157"/>
      <c r="AM7" s="157"/>
      <c r="AN7" s="157"/>
      <c r="AO7" s="157"/>
      <c r="AP7" s="157"/>
      <c r="AQ7" s="157"/>
      <c r="AR7" s="157"/>
    </row>
    <row r="8" spans="1:55" ht="12.95" customHeight="1" thickBot="1">
      <c r="A8" s="287"/>
      <c r="B8" s="288"/>
      <c r="C8" s="289"/>
      <c r="D8" s="289"/>
      <c r="E8" s="290"/>
      <c r="F8" s="88"/>
      <c r="G8" s="89"/>
      <c r="H8" s="89"/>
      <c r="I8" s="161" t="s">
        <v>49</v>
      </c>
      <c r="J8" s="297" t="s">
        <v>63</v>
      </c>
      <c r="K8" s="298" t="s">
        <v>174</v>
      </c>
      <c r="L8" s="298" t="s">
        <v>172</v>
      </c>
      <c r="M8" s="299" t="s">
        <v>112</v>
      </c>
      <c r="N8" s="213" t="s">
        <v>115</v>
      </c>
      <c r="O8" s="211" t="s">
        <v>61</v>
      </c>
      <c r="P8" s="307" t="s">
        <v>118</v>
      </c>
      <c r="Q8" s="211" t="s">
        <v>61</v>
      </c>
      <c r="R8" s="239" t="s">
        <v>118</v>
      </c>
      <c r="S8" s="242" t="s">
        <v>109</v>
      </c>
      <c r="T8" s="243" t="s">
        <v>130</v>
      </c>
      <c r="U8" s="243" t="s">
        <v>131</v>
      </c>
      <c r="V8" s="244" t="s">
        <v>135</v>
      </c>
      <c r="W8" s="239" t="s">
        <v>118</v>
      </c>
      <c r="X8" s="211" t="s">
        <v>61</v>
      </c>
      <c r="Y8" s="239" t="s">
        <v>118</v>
      </c>
      <c r="Z8" s="205" t="s">
        <v>116</v>
      </c>
      <c r="AA8" s="239" t="s">
        <v>118</v>
      </c>
      <c r="AB8" s="157"/>
      <c r="AC8" s="157"/>
      <c r="AD8" s="157"/>
      <c r="AE8" s="157"/>
      <c r="AF8" s="157"/>
      <c r="AG8" s="157"/>
      <c r="AH8" s="157"/>
      <c r="AI8" s="392"/>
      <c r="AJ8" s="157"/>
      <c r="AK8" s="157"/>
      <c r="AL8" s="157"/>
      <c r="AM8" s="157"/>
      <c r="AN8" s="157"/>
      <c r="AO8" s="157"/>
      <c r="AP8" s="157"/>
      <c r="AQ8" s="157"/>
      <c r="AR8" s="157"/>
    </row>
    <row r="9" spans="1:55" ht="12.95" customHeight="1" thickTop="1">
      <c r="A9" s="120"/>
      <c r="B9" s="229"/>
      <c r="C9" s="229"/>
      <c r="D9" s="229"/>
      <c r="E9" s="229"/>
      <c r="F9" s="90"/>
      <c r="I9" s="268" t="s">
        <v>51</v>
      </c>
      <c r="J9" s="393">
        <v>63495767</v>
      </c>
      <c r="K9" s="393">
        <v>12557622</v>
      </c>
      <c r="L9" s="393">
        <v>0</v>
      </c>
      <c r="M9" s="393">
        <v>1092631</v>
      </c>
      <c r="N9" s="205">
        <f>J9-(K9+M9+L9)</f>
        <v>49845514</v>
      </c>
      <c r="O9" s="393">
        <v>28049263</v>
      </c>
      <c r="P9" s="308">
        <f>O9/N9</f>
        <v>0.56272391934808819</v>
      </c>
      <c r="Q9" s="393">
        <v>9355932</v>
      </c>
      <c r="R9" s="309">
        <f t="shared" ref="R9:R39" si="0">Q9/$N9</f>
        <v>0.18769857604437584</v>
      </c>
      <c r="S9" s="393">
        <v>1110863</v>
      </c>
      <c r="T9" s="393">
        <v>728877</v>
      </c>
      <c r="U9" s="393">
        <v>0</v>
      </c>
      <c r="V9" s="205">
        <f t="shared" ref="V9:V39" si="1">SUM(S9:U9)</f>
        <v>1839740</v>
      </c>
      <c r="W9" s="309">
        <f t="shared" ref="W9:W39" si="2">V9/$N9</f>
        <v>3.6908837974867707E-2</v>
      </c>
      <c r="X9" s="393">
        <v>9464528</v>
      </c>
      <c r="Y9" s="309">
        <f t="shared" ref="Y9:Y39" si="3">X9/$N9</f>
        <v>0.18987722746725011</v>
      </c>
      <c r="Z9" s="205">
        <f>X9+V9</f>
        <v>11304268</v>
      </c>
      <c r="AA9" s="309">
        <f>Z9/$N9</f>
        <v>0.22678606544211782</v>
      </c>
      <c r="AB9" s="388"/>
      <c r="AC9" s="389"/>
      <c r="AD9" s="389"/>
      <c r="AE9" s="389"/>
      <c r="AF9" s="389"/>
      <c r="AG9" s="389"/>
      <c r="AH9" s="389"/>
      <c r="AI9" s="389"/>
      <c r="AJ9" s="389"/>
      <c r="AK9" s="389"/>
      <c r="AL9" s="389"/>
      <c r="AM9" s="157"/>
      <c r="AN9" s="157"/>
      <c r="AO9" s="157"/>
      <c r="AP9" s="157"/>
      <c r="AQ9" s="157"/>
      <c r="AR9" s="157"/>
    </row>
    <row r="10" spans="1:55" s="91" customFormat="1" ht="12.95" customHeight="1">
      <c r="A10" s="120"/>
      <c r="B10" s="229"/>
      <c r="C10" s="229"/>
      <c r="D10" s="229"/>
      <c r="E10" s="229"/>
      <c r="F10" s="90"/>
      <c r="G10" s="85"/>
      <c r="H10" s="85"/>
      <c r="I10" s="268" t="s">
        <v>153</v>
      </c>
      <c r="J10" s="393">
        <v>64025239</v>
      </c>
      <c r="K10" s="393">
        <v>6894389</v>
      </c>
      <c r="L10" s="393">
        <v>0</v>
      </c>
      <c r="M10" s="393">
        <v>568020</v>
      </c>
      <c r="N10" s="205">
        <f t="shared" ref="N10:N39" si="4">J10-(K10+M10+L10)</f>
        <v>56562830</v>
      </c>
      <c r="O10" s="393">
        <v>31491765</v>
      </c>
      <c r="P10" s="308">
        <f t="shared" ref="P10:P39" si="5">O10/N10</f>
        <v>0.55675723792462295</v>
      </c>
      <c r="Q10" s="393">
        <v>9719944</v>
      </c>
      <c r="R10" s="309">
        <f t="shared" si="0"/>
        <v>0.17184331123460406</v>
      </c>
      <c r="S10" s="393">
        <v>1101150</v>
      </c>
      <c r="T10" s="393">
        <v>0</v>
      </c>
      <c r="U10" s="393">
        <v>0</v>
      </c>
      <c r="V10" s="205">
        <f t="shared" si="1"/>
        <v>1101150</v>
      </c>
      <c r="W10" s="309">
        <f t="shared" si="2"/>
        <v>1.9467731724172925E-2</v>
      </c>
      <c r="X10" s="393">
        <v>10772753</v>
      </c>
      <c r="Y10" s="309">
        <f t="shared" si="3"/>
        <v>0.19045640043116654</v>
      </c>
      <c r="Z10" s="205">
        <f t="shared" ref="Z10:Z39" si="6">X10+V10</f>
        <v>11873903</v>
      </c>
      <c r="AA10" s="309">
        <f t="shared" ref="AA10:AA39" si="7">Z10/$N10</f>
        <v>0.20992413215533948</v>
      </c>
      <c r="AB10" s="388"/>
      <c r="AC10" s="389"/>
      <c r="AD10" s="389"/>
      <c r="AE10" s="389"/>
      <c r="AF10" s="389"/>
      <c r="AG10" s="389"/>
      <c r="AH10" s="389"/>
      <c r="AI10" s="389"/>
      <c r="AJ10" s="389"/>
      <c r="AK10" s="389"/>
      <c r="AL10" s="389"/>
      <c r="AM10" s="157"/>
      <c r="AN10" s="157"/>
      <c r="AO10" s="157"/>
      <c r="AP10" s="157"/>
      <c r="AQ10" s="157"/>
      <c r="AR10" s="157"/>
      <c r="AS10" s="92"/>
      <c r="AT10" s="92"/>
      <c r="AU10" s="92"/>
      <c r="AV10" s="92"/>
      <c r="AW10" s="92"/>
      <c r="AX10" s="92"/>
      <c r="AY10" s="92"/>
      <c r="AZ10" s="92"/>
      <c r="BA10" s="92"/>
      <c r="BB10" s="92"/>
      <c r="BC10" s="92"/>
    </row>
    <row r="11" spans="1:55" ht="12.95" customHeight="1">
      <c r="A11" s="120"/>
      <c r="B11" s="229"/>
      <c r="C11" s="229"/>
      <c r="D11" s="229"/>
      <c r="E11" s="229"/>
      <c r="F11" s="90"/>
      <c r="I11" s="268" t="s">
        <v>154</v>
      </c>
      <c r="J11" s="393">
        <v>48752939</v>
      </c>
      <c r="K11" s="393">
        <v>15271133</v>
      </c>
      <c r="L11" s="393">
        <v>0</v>
      </c>
      <c r="M11" s="393">
        <v>1411186</v>
      </c>
      <c r="N11" s="205">
        <f t="shared" si="4"/>
        <v>32070620</v>
      </c>
      <c r="O11" s="393">
        <v>13750717</v>
      </c>
      <c r="P11" s="308">
        <f t="shared" si="5"/>
        <v>0.42876367840721508</v>
      </c>
      <c r="Q11" s="393">
        <v>11375574</v>
      </c>
      <c r="R11" s="309">
        <f t="shared" si="0"/>
        <v>0.3547039003299593</v>
      </c>
      <c r="S11" s="393">
        <v>1709527</v>
      </c>
      <c r="T11" s="393">
        <v>317391</v>
      </c>
      <c r="U11" s="393">
        <v>215558</v>
      </c>
      <c r="V11" s="205">
        <f t="shared" si="1"/>
        <v>2242476</v>
      </c>
      <c r="W11" s="309">
        <f t="shared" si="2"/>
        <v>6.9923063539152036E-2</v>
      </c>
      <c r="X11" s="393">
        <v>7394000</v>
      </c>
      <c r="Y11" s="309">
        <f t="shared" si="3"/>
        <v>0.23055369681035165</v>
      </c>
      <c r="Z11" s="205">
        <f t="shared" si="6"/>
        <v>9636476</v>
      </c>
      <c r="AA11" s="309">
        <f t="shared" si="7"/>
        <v>0.30047676034950371</v>
      </c>
      <c r="AB11" s="388"/>
      <c r="AC11" s="389"/>
      <c r="AD11" s="389"/>
      <c r="AE11" s="389"/>
      <c r="AF11" s="389"/>
      <c r="AG11" s="389"/>
      <c r="AH11" s="389"/>
      <c r="AI11" s="389"/>
      <c r="AJ11" s="389"/>
      <c r="AK11" s="389"/>
      <c r="AL11" s="389"/>
      <c r="AM11" s="157"/>
      <c r="AN11" s="157"/>
      <c r="AO11" s="157"/>
      <c r="AP11" s="157"/>
      <c r="AQ11" s="157"/>
      <c r="AR11" s="157"/>
    </row>
    <row r="12" spans="1:55" ht="12.95" customHeight="1">
      <c r="A12" s="120"/>
      <c r="B12" s="229"/>
      <c r="C12" s="229"/>
      <c r="D12" s="229"/>
      <c r="E12" s="229"/>
      <c r="F12" s="90"/>
      <c r="I12" s="268" t="s">
        <v>155</v>
      </c>
      <c r="J12" s="393">
        <v>39548640</v>
      </c>
      <c r="K12" s="393">
        <v>9334268</v>
      </c>
      <c r="L12" s="393">
        <v>0</v>
      </c>
      <c r="M12" s="393">
        <v>232894</v>
      </c>
      <c r="N12" s="205">
        <f t="shared" si="4"/>
        <v>29981478</v>
      </c>
      <c r="O12" s="393">
        <v>13197032</v>
      </c>
      <c r="P12" s="308">
        <f t="shared" si="5"/>
        <v>0.44017282937152064</v>
      </c>
      <c r="Q12" s="393">
        <v>6710214</v>
      </c>
      <c r="R12" s="309">
        <f t="shared" si="0"/>
        <v>0.22381198151738885</v>
      </c>
      <c r="S12" s="393">
        <v>322050</v>
      </c>
      <c r="T12" s="393">
        <v>0</v>
      </c>
      <c r="U12" s="393">
        <v>0</v>
      </c>
      <c r="V12" s="205">
        <f t="shared" si="1"/>
        <v>322050</v>
      </c>
      <c r="W12" s="309">
        <f t="shared" si="2"/>
        <v>1.0741631883524888E-2</v>
      </c>
      <c r="X12" s="393">
        <v>7829867</v>
      </c>
      <c r="Y12" s="309">
        <f t="shared" si="3"/>
        <v>0.26115680487799836</v>
      </c>
      <c r="Z12" s="205">
        <f t="shared" si="6"/>
        <v>8151917</v>
      </c>
      <c r="AA12" s="309">
        <f t="shared" si="7"/>
        <v>0.27189843676152325</v>
      </c>
      <c r="AB12" s="388"/>
      <c r="AC12" s="389"/>
      <c r="AD12" s="389"/>
      <c r="AE12" s="389"/>
      <c r="AF12" s="389"/>
      <c r="AG12" s="389"/>
      <c r="AH12" s="389"/>
      <c r="AI12" s="389"/>
      <c r="AJ12" s="389"/>
      <c r="AK12" s="389"/>
      <c r="AL12" s="389"/>
      <c r="AM12" s="157"/>
      <c r="AN12" s="157"/>
      <c r="AO12" s="157"/>
      <c r="AP12" s="157"/>
      <c r="AQ12" s="157"/>
      <c r="AR12" s="157"/>
    </row>
    <row r="13" spans="1:55" ht="12.95" customHeight="1">
      <c r="A13" s="225"/>
      <c r="B13" s="230"/>
      <c r="C13" s="230"/>
      <c r="D13" s="230"/>
      <c r="E13" s="230"/>
      <c r="F13" s="90"/>
      <c r="I13" s="268" t="s">
        <v>122</v>
      </c>
      <c r="J13" s="393">
        <v>83514656</v>
      </c>
      <c r="K13" s="393">
        <v>18768106</v>
      </c>
      <c r="L13" s="393">
        <v>0</v>
      </c>
      <c r="M13" s="393">
        <v>2605850</v>
      </c>
      <c r="N13" s="205">
        <f t="shared" si="4"/>
        <v>62140700</v>
      </c>
      <c r="O13" s="393">
        <v>29841982</v>
      </c>
      <c r="P13" s="308">
        <f t="shared" si="5"/>
        <v>0.48023247243754896</v>
      </c>
      <c r="Q13" s="393">
        <v>13034836</v>
      </c>
      <c r="R13" s="309">
        <f t="shared" si="0"/>
        <v>0.20976326304660231</v>
      </c>
      <c r="S13" s="393">
        <v>1707184</v>
      </c>
      <c r="T13" s="393">
        <v>3386</v>
      </c>
      <c r="U13" s="393">
        <v>0</v>
      </c>
      <c r="V13" s="205">
        <f t="shared" si="1"/>
        <v>1710570</v>
      </c>
      <c r="W13" s="309">
        <f t="shared" si="2"/>
        <v>2.7527369340866775E-2</v>
      </c>
      <c r="X13" s="393">
        <v>15000688</v>
      </c>
      <c r="Y13" s="309">
        <f t="shared" si="3"/>
        <v>0.24139876119837722</v>
      </c>
      <c r="Z13" s="205">
        <f t="shared" si="6"/>
        <v>16711258</v>
      </c>
      <c r="AA13" s="309">
        <f t="shared" si="7"/>
        <v>0.26892613053924402</v>
      </c>
      <c r="AB13" s="388"/>
      <c r="AC13" s="389"/>
      <c r="AD13" s="389"/>
      <c r="AE13" s="389"/>
      <c r="AF13" s="389"/>
      <c r="AG13" s="389"/>
      <c r="AH13" s="389"/>
      <c r="AI13" s="389"/>
      <c r="AJ13" s="389"/>
      <c r="AK13" s="389"/>
      <c r="AL13" s="389"/>
      <c r="AM13" s="157"/>
      <c r="AN13" s="157"/>
      <c r="AO13" s="157"/>
      <c r="AP13" s="157"/>
      <c r="AQ13" s="157"/>
      <c r="AR13" s="157"/>
    </row>
    <row r="14" spans="1:55" ht="12.95" customHeight="1">
      <c r="A14" s="120"/>
      <c r="B14" s="229"/>
      <c r="C14" s="229"/>
      <c r="D14" s="229"/>
      <c r="E14" s="229"/>
      <c r="F14" s="90"/>
      <c r="I14" s="268" t="s">
        <v>156</v>
      </c>
      <c r="J14" s="393">
        <v>144754787</v>
      </c>
      <c r="K14" s="393">
        <v>30218078</v>
      </c>
      <c r="L14" s="393">
        <v>0</v>
      </c>
      <c r="M14" s="393">
        <v>3481858</v>
      </c>
      <c r="N14" s="205">
        <f t="shared" si="4"/>
        <v>111054851</v>
      </c>
      <c r="O14" s="393">
        <v>48397710</v>
      </c>
      <c r="P14" s="308">
        <f t="shared" si="5"/>
        <v>0.43580005343485628</v>
      </c>
      <c r="Q14" s="393">
        <v>17587470</v>
      </c>
      <c r="R14" s="309">
        <f t="shared" si="0"/>
        <v>0.15836741791675538</v>
      </c>
      <c r="S14" s="393">
        <v>1758226</v>
      </c>
      <c r="T14" s="393">
        <v>287777</v>
      </c>
      <c r="U14" s="393">
        <v>0</v>
      </c>
      <c r="V14" s="205">
        <f t="shared" si="1"/>
        <v>2046003</v>
      </c>
      <c r="W14" s="309">
        <f t="shared" si="2"/>
        <v>1.8423355500247349E-2</v>
      </c>
      <c r="X14" s="393">
        <v>37863920</v>
      </c>
      <c r="Y14" s="309">
        <f t="shared" si="3"/>
        <v>0.34094791590868911</v>
      </c>
      <c r="Z14" s="205">
        <f t="shared" si="6"/>
        <v>39909923</v>
      </c>
      <c r="AA14" s="309">
        <f t="shared" si="7"/>
        <v>0.35937127140893649</v>
      </c>
      <c r="AB14" s="388"/>
      <c r="AC14" s="389"/>
      <c r="AD14" s="389"/>
      <c r="AE14" s="389"/>
      <c r="AF14" s="389"/>
      <c r="AG14" s="389"/>
      <c r="AH14" s="389"/>
      <c r="AI14" s="389"/>
      <c r="AJ14" s="389"/>
      <c r="AK14" s="389"/>
      <c r="AL14" s="389"/>
      <c r="AM14" s="157"/>
      <c r="AN14" s="157"/>
      <c r="AO14" s="157"/>
      <c r="AP14" s="157"/>
      <c r="AQ14" s="157"/>
      <c r="AR14" s="157"/>
    </row>
    <row r="15" spans="1:55" ht="12.95" customHeight="1">
      <c r="A15" s="120"/>
      <c r="B15" s="229"/>
      <c r="C15" s="229"/>
      <c r="D15" s="229"/>
      <c r="E15" s="229"/>
      <c r="F15" s="90"/>
      <c r="I15" s="268" t="s">
        <v>157</v>
      </c>
      <c r="J15" s="393">
        <v>80365000</v>
      </c>
      <c r="K15" s="393">
        <v>17391000</v>
      </c>
      <c r="L15" s="393">
        <v>0</v>
      </c>
      <c r="M15" s="393">
        <v>8000</v>
      </c>
      <c r="N15" s="205">
        <f t="shared" si="4"/>
        <v>62966000</v>
      </c>
      <c r="O15" s="393">
        <v>35139000</v>
      </c>
      <c r="P15" s="308">
        <f t="shared" si="5"/>
        <v>0.5580630816631198</v>
      </c>
      <c r="Q15" s="393">
        <v>10440000</v>
      </c>
      <c r="R15" s="309">
        <f t="shared" si="0"/>
        <v>0.16580376711240988</v>
      </c>
      <c r="S15" s="393">
        <v>507000</v>
      </c>
      <c r="T15" s="393">
        <v>1840000</v>
      </c>
      <c r="U15" s="393">
        <v>0</v>
      </c>
      <c r="V15" s="205">
        <f t="shared" si="1"/>
        <v>2347000</v>
      </c>
      <c r="W15" s="309">
        <f t="shared" si="2"/>
        <v>3.7274084426515898E-2</v>
      </c>
      <c r="X15" s="393">
        <v>9985000</v>
      </c>
      <c r="Y15" s="309">
        <f t="shared" si="3"/>
        <v>0.15857764507829622</v>
      </c>
      <c r="Z15" s="205">
        <f t="shared" si="6"/>
        <v>12332000</v>
      </c>
      <c r="AA15" s="309">
        <f t="shared" si="7"/>
        <v>0.19585172950481211</v>
      </c>
      <c r="AB15" s="388"/>
      <c r="AC15" s="389"/>
      <c r="AD15" s="389"/>
      <c r="AE15" s="389"/>
      <c r="AF15" s="389"/>
      <c r="AG15" s="389"/>
      <c r="AH15" s="389"/>
      <c r="AI15" s="389"/>
      <c r="AJ15" s="389"/>
      <c r="AK15" s="389"/>
      <c r="AL15" s="389"/>
      <c r="AM15" s="157"/>
      <c r="AN15" s="157"/>
      <c r="AO15" s="157"/>
      <c r="AP15" s="157"/>
      <c r="AQ15" s="157"/>
      <c r="AR15" s="157"/>
    </row>
    <row r="16" spans="1:55" ht="12.95" customHeight="1">
      <c r="A16" s="120"/>
      <c r="B16" s="229"/>
      <c r="C16" s="229"/>
      <c r="D16" s="229"/>
      <c r="E16" s="229"/>
      <c r="F16" s="90"/>
      <c r="I16" s="268" t="s">
        <v>100</v>
      </c>
      <c r="J16" s="393">
        <v>54886071</v>
      </c>
      <c r="K16" s="393">
        <v>6264960</v>
      </c>
      <c r="L16" s="393">
        <v>0</v>
      </c>
      <c r="M16" s="393">
        <v>32904</v>
      </c>
      <c r="N16" s="205">
        <f t="shared" si="4"/>
        <v>48588207</v>
      </c>
      <c r="O16" s="393">
        <v>27644478</v>
      </c>
      <c r="P16" s="308">
        <f t="shared" si="5"/>
        <v>0.56895447901586493</v>
      </c>
      <c r="Q16" s="393">
        <v>7697084</v>
      </c>
      <c r="R16" s="309">
        <f t="shared" si="0"/>
        <v>0.1584146539920685</v>
      </c>
      <c r="S16" s="393">
        <v>1737070</v>
      </c>
      <c r="T16" s="393">
        <v>588627</v>
      </c>
      <c r="U16" s="393">
        <v>0</v>
      </c>
      <c r="V16" s="205">
        <f t="shared" si="1"/>
        <v>2325697</v>
      </c>
      <c r="W16" s="309">
        <f t="shared" si="2"/>
        <v>4.7865462497926711E-2</v>
      </c>
      <c r="X16" s="393">
        <v>5538494</v>
      </c>
      <c r="Y16" s="309">
        <f t="shared" si="3"/>
        <v>0.11398844168092064</v>
      </c>
      <c r="Z16" s="205">
        <f t="shared" si="6"/>
        <v>7864191</v>
      </c>
      <c r="AA16" s="309">
        <f t="shared" si="7"/>
        <v>0.16185390417884735</v>
      </c>
      <c r="AB16" s="388"/>
      <c r="AC16" s="389"/>
      <c r="AD16" s="389"/>
      <c r="AE16" s="389"/>
      <c r="AF16" s="389"/>
      <c r="AG16" s="389"/>
      <c r="AH16" s="389"/>
      <c r="AI16" s="389"/>
      <c r="AJ16" s="389"/>
      <c r="AK16" s="389"/>
      <c r="AL16" s="389"/>
      <c r="AM16" s="157"/>
      <c r="AN16" s="157"/>
      <c r="AO16" s="157"/>
      <c r="AP16" s="157"/>
      <c r="AQ16" s="157"/>
      <c r="AR16" s="157"/>
    </row>
    <row r="17" spans="1:44" ht="12.95" customHeight="1">
      <c r="A17" s="120"/>
      <c r="B17" s="229"/>
      <c r="C17" s="229"/>
      <c r="D17" s="229"/>
      <c r="E17" s="229"/>
      <c r="F17" s="90"/>
      <c r="I17" s="268" t="s">
        <v>127</v>
      </c>
      <c r="J17" s="393">
        <v>106112099</v>
      </c>
      <c r="K17" s="393">
        <v>26245538</v>
      </c>
      <c r="L17" s="393">
        <v>0</v>
      </c>
      <c r="M17" s="393">
        <v>1177890</v>
      </c>
      <c r="N17" s="205">
        <f t="shared" si="4"/>
        <v>78688671</v>
      </c>
      <c r="O17" s="393">
        <v>44037806</v>
      </c>
      <c r="P17" s="308">
        <f t="shared" si="5"/>
        <v>0.5596460766251854</v>
      </c>
      <c r="Q17" s="393">
        <v>8096233</v>
      </c>
      <c r="R17" s="309">
        <f t="shared" si="0"/>
        <v>0.10288943626967598</v>
      </c>
      <c r="S17" s="393">
        <v>1788767</v>
      </c>
      <c r="T17" s="393">
        <v>312350</v>
      </c>
      <c r="U17" s="393">
        <v>0</v>
      </c>
      <c r="V17" s="205">
        <f t="shared" si="1"/>
        <v>2101117</v>
      </c>
      <c r="W17" s="309">
        <f t="shared" si="2"/>
        <v>2.6701645526584127E-2</v>
      </c>
      <c r="X17" s="393">
        <v>19114377</v>
      </c>
      <c r="Y17" s="309">
        <f t="shared" si="3"/>
        <v>0.24291142240793467</v>
      </c>
      <c r="Z17" s="205">
        <f t="shared" si="6"/>
        <v>21215494</v>
      </c>
      <c r="AA17" s="309">
        <f t="shared" si="7"/>
        <v>0.26961306793451884</v>
      </c>
      <c r="AB17" s="388"/>
      <c r="AC17" s="389"/>
      <c r="AD17" s="389"/>
      <c r="AE17" s="389"/>
      <c r="AF17" s="389"/>
      <c r="AG17" s="389"/>
      <c r="AH17" s="389"/>
      <c r="AI17" s="389"/>
      <c r="AJ17" s="389"/>
      <c r="AK17" s="389"/>
      <c r="AL17" s="389"/>
      <c r="AM17" s="157"/>
      <c r="AN17" s="157"/>
      <c r="AO17" s="157"/>
      <c r="AP17" s="157"/>
      <c r="AQ17" s="157"/>
      <c r="AR17" s="157"/>
    </row>
    <row r="18" spans="1:44" ht="12.95" customHeight="1">
      <c r="A18" s="120"/>
      <c r="B18" s="229"/>
      <c r="C18" s="229"/>
      <c r="D18" s="229"/>
      <c r="E18" s="229"/>
      <c r="F18" s="90"/>
      <c r="I18" s="268" t="s">
        <v>158</v>
      </c>
      <c r="J18" s="393">
        <v>107881058</v>
      </c>
      <c r="K18" s="393">
        <v>17557390</v>
      </c>
      <c r="L18" s="393">
        <v>0</v>
      </c>
      <c r="M18" s="393">
        <v>1074843</v>
      </c>
      <c r="N18" s="205">
        <f t="shared" si="4"/>
        <v>89248825</v>
      </c>
      <c r="O18" s="393">
        <v>50640291</v>
      </c>
      <c r="P18" s="308">
        <f t="shared" si="5"/>
        <v>0.56740568853427487</v>
      </c>
      <c r="Q18" s="393">
        <v>15515484</v>
      </c>
      <c r="R18" s="309">
        <f t="shared" si="0"/>
        <v>0.17384524670212745</v>
      </c>
      <c r="S18" s="393">
        <v>1493109</v>
      </c>
      <c r="T18" s="393">
        <v>3865389</v>
      </c>
      <c r="U18" s="393">
        <v>0</v>
      </c>
      <c r="V18" s="205">
        <f t="shared" si="1"/>
        <v>5358498</v>
      </c>
      <c r="W18" s="309">
        <f t="shared" si="2"/>
        <v>6.0039983719673617E-2</v>
      </c>
      <c r="X18" s="393">
        <v>11484845</v>
      </c>
      <c r="Y18" s="309">
        <f t="shared" si="3"/>
        <v>0.12868343084628844</v>
      </c>
      <c r="Z18" s="205">
        <f t="shared" si="6"/>
        <v>16843343</v>
      </c>
      <c r="AA18" s="309">
        <f t="shared" si="7"/>
        <v>0.18872341456596206</v>
      </c>
      <c r="AB18" s="388"/>
      <c r="AC18" s="389"/>
      <c r="AD18" s="389"/>
      <c r="AE18" s="389"/>
      <c r="AF18" s="389"/>
      <c r="AG18" s="389"/>
      <c r="AH18" s="389"/>
      <c r="AI18" s="389"/>
      <c r="AJ18" s="389"/>
      <c r="AK18" s="389"/>
      <c r="AL18" s="389"/>
      <c r="AM18" s="157"/>
      <c r="AN18" s="157"/>
      <c r="AO18" s="157"/>
      <c r="AP18" s="157"/>
      <c r="AQ18" s="157"/>
      <c r="AR18" s="157"/>
    </row>
    <row r="19" spans="1:44" ht="12.95" customHeight="1">
      <c r="A19" s="120"/>
      <c r="B19" s="229"/>
      <c r="C19" s="229"/>
      <c r="D19" s="229"/>
      <c r="E19" s="229"/>
      <c r="F19" s="90"/>
      <c r="I19" s="269" t="s">
        <v>50</v>
      </c>
      <c r="J19" s="394">
        <v>37564253</v>
      </c>
      <c r="K19" s="394">
        <v>4188706</v>
      </c>
      <c r="L19" s="394">
        <v>0</v>
      </c>
      <c r="M19" s="394">
        <v>690504</v>
      </c>
      <c r="N19" s="205">
        <f t="shared" si="4"/>
        <v>32685043</v>
      </c>
      <c r="O19" s="394">
        <v>17620225</v>
      </c>
      <c r="P19" s="308">
        <f t="shared" si="5"/>
        <v>0.53909138195106554</v>
      </c>
      <c r="Q19" s="394">
        <v>5342305</v>
      </c>
      <c r="R19" s="309">
        <f t="shared" si="0"/>
        <v>0.16344800280666602</v>
      </c>
      <c r="S19" s="394">
        <v>1574754</v>
      </c>
      <c r="T19" s="394">
        <v>1205509</v>
      </c>
      <c r="U19" s="394">
        <v>0</v>
      </c>
      <c r="V19" s="205">
        <f t="shared" si="1"/>
        <v>2780263</v>
      </c>
      <c r="W19" s="309">
        <f t="shared" si="2"/>
        <v>8.5062240854325941E-2</v>
      </c>
      <c r="X19" s="394">
        <v>3729709</v>
      </c>
      <c r="Y19" s="309">
        <f t="shared" si="3"/>
        <v>0.11411057345098184</v>
      </c>
      <c r="Z19" s="205">
        <f t="shared" si="6"/>
        <v>6509972</v>
      </c>
      <c r="AA19" s="309">
        <f t="shared" si="7"/>
        <v>0.19917281430530778</v>
      </c>
      <c r="AB19" s="388"/>
      <c r="AC19" s="389"/>
      <c r="AD19" s="389"/>
      <c r="AE19" s="389"/>
      <c r="AF19" s="389"/>
      <c r="AG19" s="389"/>
      <c r="AH19" s="389"/>
      <c r="AI19" s="389"/>
      <c r="AJ19" s="389"/>
      <c r="AK19" s="389"/>
      <c r="AL19" s="389"/>
      <c r="AM19" s="157"/>
      <c r="AN19" s="157"/>
      <c r="AO19" s="157"/>
      <c r="AP19" s="157"/>
      <c r="AQ19" s="157"/>
      <c r="AR19" s="157"/>
    </row>
    <row r="20" spans="1:44" ht="12.95" customHeight="1">
      <c r="A20" s="120"/>
      <c r="B20" s="229"/>
      <c r="C20" s="229"/>
      <c r="D20" s="229"/>
      <c r="E20" s="229"/>
      <c r="F20" s="90"/>
      <c r="I20" s="268" t="s">
        <v>159</v>
      </c>
      <c r="J20" s="393">
        <v>91423976</v>
      </c>
      <c r="K20" s="393">
        <v>26921188</v>
      </c>
      <c r="L20" s="393">
        <v>0</v>
      </c>
      <c r="M20" s="393">
        <v>918763</v>
      </c>
      <c r="N20" s="205">
        <f t="shared" si="4"/>
        <v>63584025</v>
      </c>
      <c r="O20" s="393">
        <v>37284710</v>
      </c>
      <c r="P20" s="308">
        <f t="shared" si="5"/>
        <v>0.58638486632452103</v>
      </c>
      <c r="Q20" s="393">
        <v>13905615</v>
      </c>
      <c r="R20" s="309">
        <f t="shared" si="0"/>
        <v>0.21869667734938139</v>
      </c>
      <c r="S20" s="393">
        <v>604385</v>
      </c>
      <c r="T20" s="393">
        <v>92040</v>
      </c>
      <c r="U20" s="393">
        <v>0</v>
      </c>
      <c r="V20" s="205">
        <f t="shared" si="1"/>
        <v>696425</v>
      </c>
      <c r="W20" s="309">
        <f t="shared" si="2"/>
        <v>1.0952829739859973E-2</v>
      </c>
      <c r="X20" s="393">
        <v>12187437</v>
      </c>
      <c r="Y20" s="309">
        <f t="shared" si="3"/>
        <v>0.19167451258393914</v>
      </c>
      <c r="Z20" s="205">
        <f t="shared" si="6"/>
        <v>12883862</v>
      </c>
      <c r="AA20" s="309">
        <f t="shared" si="7"/>
        <v>0.20262734232379909</v>
      </c>
      <c r="AB20" s="388"/>
      <c r="AC20" s="389"/>
      <c r="AD20" s="389"/>
      <c r="AE20" s="389"/>
      <c r="AF20" s="389"/>
      <c r="AG20" s="389"/>
      <c r="AH20" s="389"/>
      <c r="AI20" s="389"/>
      <c r="AJ20" s="389"/>
      <c r="AK20" s="389"/>
      <c r="AL20" s="389"/>
      <c r="AM20" s="157"/>
      <c r="AN20" s="157"/>
      <c r="AO20" s="157"/>
      <c r="AP20" s="157"/>
      <c r="AQ20" s="157"/>
      <c r="AR20" s="157"/>
    </row>
    <row r="21" spans="1:44" ht="12.95" customHeight="1">
      <c r="A21" s="120"/>
      <c r="B21" s="229"/>
      <c r="C21" s="229"/>
      <c r="D21" s="229"/>
      <c r="E21" s="229"/>
      <c r="F21" s="90"/>
      <c r="I21" s="268" t="s">
        <v>160</v>
      </c>
      <c r="J21" s="393">
        <v>34919567</v>
      </c>
      <c r="K21" s="393">
        <v>4254786</v>
      </c>
      <c r="L21" s="393">
        <v>0</v>
      </c>
      <c r="M21" s="393">
        <v>569847</v>
      </c>
      <c r="N21" s="205">
        <f t="shared" si="4"/>
        <v>30094934</v>
      </c>
      <c r="O21" s="393">
        <v>15954163</v>
      </c>
      <c r="P21" s="308">
        <f t="shared" si="5"/>
        <v>0.53012786138690315</v>
      </c>
      <c r="Q21" s="393">
        <v>5806847</v>
      </c>
      <c r="R21" s="309">
        <f t="shared" si="0"/>
        <v>0.19295097972303246</v>
      </c>
      <c r="S21" s="393">
        <v>1231302</v>
      </c>
      <c r="T21" s="393">
        <v>0</v>
      </c>
      <c r="U21" s="393">
        <v>0</v>
      </c>
      <c r="V21" s="205">
        <f t="shared" si="1"/>
        <v>1231302</v>
      </c>
      <c r="W21" s="309">
        <f t="shared" si="2"/>
        <v>4.0913929234734324E-2</v>
      </c>
      <c r="X21" s="393">
        <v>5902823</v>
      </c>
      <c r="Y21" s="309">
        <f t="shared" si="3"/>
        <v>0.19614008789652104</v>
      </c>
      <c r="Z21" s="205">
        <f t="shared" si="6"/>
        <v>7134125</v>
      </c>
      <c r="AA21" s="309">
        <f t="shared" si="7"/>
        <v>0.23705401713125537</v>
      </c>
      <c r="AB21" s="388"/>
      <c r="AC21" s="389"/>
      <c r="AD21" s="389"/>
      <c r="AE21" s="389"/>
      <c r="AF21" s="389"/>
      <c r="AG21" s="389"/>
      <c r="AH21" s="389"/>
      <c r="AI21" s="389"/>
      <c r="AJ21" s="389"/>
      <c r="AK21" s="389"/>
      <c r="AL21" s="389"/>
      <c r="AM21" s="157"/>
      <c r="AN21" s="157"/>
      <c r="AO21" s="157"/>
      <c r="AP21" s="157"/>
      <c r="AQ21" s="157"/>
      <c r="AR21" s="157"/>
    </row>
    <row r="22" spans="1:44" s="92" customFormat="1" ht="12.95" customHeight="1">
      <c r="A22" s="120"/>
      <c r="B22" s="229"/>
      <c r="C22" s="229"/>
      <c r="D22" s="229"/>
      <c r="E22" s="229"/>
      <c r="F22" s="90"/>
      <c r="G22" s="85"/>
      <c r="H22" s="85"/>
      <c r="I22" s="268" t="s">
        <v>161</v>
      </c>
      <c r="J22" s="393">
        <v>41510265</v>
      </c>
      <c r="K22" s="393">
        <v>2936098</v>
      </c>
      <c r="L22" s="393">
        <v>0</v>
      </c>
      <c r="M22" s="393">
        <v>0</v>
      </c>
      <c r="N22" s="205">
        <f t="shared" si="4"/>
        <v>38574167</v>
      </c>
      <c r="O22" s="393">
        <v>22486977</v>
      </c>
      <c r="P22" s="308">
        <f t="shared" si="5"/>
        <v>0.5829543124029094</v>
      </c>
      <c r="Q22" s="393">
        <v>5987436</v>
      </c>
      <c r="R22" s="309">
        <f t="shared" si="0"/>
        <v>0.15521880226214607</v>
      </c>
      <c r="S22" s="393">
        <v>1025642</v>
      </c>
      <c r="T22" s="393">
        <v>675286</v>
      </c>
      <c r="U22" s="393">
        <v>0</v>
      </c>
      <c r="V22" s="304">
        <f t="shared" si="1"/>
        <v>1700928</v>
      </c>
      <c r="W22" s="310">
        <f t="shared" si="2"/>
        <v>4.4095002751452804E-2</v>
      </c>
      <c r="X22" s="393">
        <v>4554520</v>
      </c>
      <c r="Y22" s="309">
        <f t="shared" si="3"/>
        <v>0.11807176549010119</v>
      </c>
      <c r="Z22" s="205">
        <f t="shared" si="6"/>
        <v>6255448</v>
      </c>
      <c r="AA22" s="309">
        <f t="shared" si="7"/>
        <v>0.16216676824155399</v>
      </c>
      <c r="AB22" s="388"/>
      <c r="AC22" s="389"/>
      <c r="AD22" s="389"/>
      <c r="AE22" s="389"/>
      <c r="AF22" s="389"/>
      <c r="AG22" s="389"/>
      <c r="AH22" s="389"/>
      <c r="AI22" s="389"/>
      <c r="AJ22" s="389"/>
      <c r="AK22" s="389"/>
      <c r="AL22" s="389"/>
      <c r="AM22" s="157"/>
      <c r="AN22" s="157"/>
      <c r="AO22" s="157"/>
      <c r="AP22" s="157"/>
      <c r="AQ22" s="157"/>
      <c r="AR22" s="157"/>
    </row>
    <row r="23" spans="1:44" ht="12.95" customHeight="1">
      <c r="A23" s="120"/>
      <c r="B23" s="229"/>
      <c r="C23" s="229"/>
      <c r="D23" s="229"/>
      <c r="E23" s="229"/>
      <c r="F23" s="90"/>
      <c r="I23" s="268" t="s">
        <v>69</v>
      </c>
      <c r="J23" s="393">
        <v>42562786</v>
      </c>
      <c r="K23" s="393">
        <v>10032203</v>
      </c>
      <c r="L23" s="393">
        <v>0</v>
      </c>
      <c r="M23" s="393">
        <v>188246</v>
      </c>
      <c r="N23" s="205">
        <f t="shared" si="4"/>
        <v>32342337</v>
      </c>
      <c r="O23" s="393">
        <v>19317649</v>
      </c>
      <c r="P23" s="308">
        <f t="shared" si="5"/>
        <v>0.59728673905042795</v>
      </c>
      <c r="Q23" s="393">
        <v>6948320</v>
      </c>
      <c r="R23" s="309">
        <f t="shared" si="0"/>
        <v>0.2148366705844417</v>
      </c>
      <c r="S23" s="393">
        <v>485691</v>
      </c>
      <c r="T23" s="393">
        <v>798779</v>
      </c>
      <c r="U23" s="393">
        <v>0</v>
      </c>
      <c r="V23" s="205">
        <f t="shared" si="1"/>
        <v>1284470</v>
      </c>
      <c r="W23" s="309">
        <f t="shared" si="2"/>
        <v>3.9714817145093749E-2</v>
      </c>
      <c r="X23" s="393">
        <v>2188567</v>
      </c>
      <c r="Y23" s="309">
        <f t="shared" si="3"/>
        <v>6.7668795857269065E-2</v>
      </c>
      <c r="Z23" s="205">
        <f t="shared" si="6"/>
        <v>3473037</v>
      </c>
      <c r="AA23" s="309">
        <f t="shared" si="7"/>
        <v>0.10738361300236282</v>
      </c>
      <c r="AB23" s="388"/>
      <c r="AC23" s="389"/>
      <c r="AD23" s="389"/>
      <c r="AE23" s="389"/>
      <c r="AF23" s="389"/>
      <c r="AG23" s="389"/>
      <c r="AH23" s="389"/>
      <c r="AI23" s="389"/>
      <c r="AJ23" s="389"/>
      <c r="AK23" s="389"/>
      <c r="AL23" s="389"/>
      <c r="AM23" s="157"/>
      <c r="AN23" s="157"/>
      <c r="AO23" s="157"/>
      <c r="AP23" s="157"/>
      <c r="AQ23" s="157"/>
      <c r="AR23" s="157"/>
    </row>
    <row r="24" spans="1:44" ht="12.95" customHeight="1">
      <c r="A24" s="120"/>
      <c r="B24" s="229"/>
      <c r="C24" s="229"/>
      <c r="D24" s="229"/>
      <c r="E24" s="229"/>
      <c r="F24" s="90"/>
      <c r="I24" s="268" t="s">
        <v>89</v>
      </c>
      <c r="J24" s="393">
        <v>56654000</v>
      </c>
      <c r="K24" s="393">
        <v>6518000</v>
      </c>
      <c r="L24" s="393">
        <v>326000</v>
      </c>
      <c r="M24" s="393">
        <v>0</v>
      </c>
      <c r="N24" s="205">
        <f t="shared" si="4"/>
        <v>49810000</v>
      </c>
      <c r="O24" s="393">
        <v>27621000</v>
      </c>
      <c r="P24" s="308">
        <f t="shared" si="5"/>
        <v>0.55452720337281669</v>
      </c>
      <c r="Q24" s="393">
        <v>8244000</v>
      </c>
      <c r="R24" s="309">
        <f t="shared" si="0"/>
        <v>0.16550893394900623</v>
      </c>
      <c r="S24" s="393">
        <v>669000</v>
      </c>
      <c r="T24" s="393">
        <v>3204000</v>
      </c>
      <c r="U24" s="393">
        <v>0</v>
      </c>
      <c r="V24" s="205">
        <f t="shared" si="1"/>
        <v>3873000</v>
      </c>
      <c r="W24" s="309">
        <f t="shared" si="2"/>
        <v>7.7755470788998193E-2</v>
      </c>
      <c r="X24" s="393">
        <v>7675000</v>
      </c>
      <c r="Y24" s="309">
        <f t="shared" si="3"/>
        <v>0.15408552499498093</v>
      </c>
      <c r="Z24" s="205">
        <f t="shared" si="6"/>
        <v>11548000</v>
      </c>
      <c r="AA24" s="309">
        <f t="shared" si="7"/>
        <v>0.23184099578397913</v>
      </c>
      <c r="AB24" s="388"/>
      <c r="AC24" s="389"/>
      <c r="AD24" s="389"/>
      <c r="AE24" s="389"/>
      <c r="AF24" s="389"/>
      <c r="AG24" s="389"/>
      <c r="AH24" s="389"/>
      <c r="AI24" s="389"/>
      <c r="AJ24" s="389"/>
      <c r="AK24" s="389"/>
      <c r="AL24" s="389"/>
      <c r="AM24" s="157"/>
      <c r="AN24" s="157"/>
      <c r="AO24" s="157"/>
      <c r="AP24" s="157"/>
      <c r="AQ24" s="157"/>
      <c r="AR24" s="157"/>
    </row>
    <row r="25" spans="1:44" ht="12.95" customHeight="1">
      <c r="A25" s="120"/>
      <c r="B25" s="229"/>
      <c r="C25" s="229"/>
      <c r="D25" s="229"/>
      <c r="E25" s="229"/>
      <c r="F25" s="93"/>
      <c r="G25" s="94"/>
      <c r="H25" s="94"/>
      <c r="I25" s="268" t="s">
        <v>162</v>
      </c>
      <c r="J25" s="393">
        <v>37505485</v>
      </c>
      <c r="K25" s="393">
        <v>9109778</v>
      </c>
      <c r="L25" s="393">
        <v>0</v>
      </c>
      <c r="M25" s="393">
        <v>848386</v>
      </c>
      <c r="N25" s="205">
        <f t="shared" si="4"/>
        <v>27547321</v>
      </c>
      <c r="O25" s="393">
        <v>10484367</v>
      </c>
      <c r="P25" s="308">
        <f t="shared" si="5"/>
        <v>0.38059479540678381</v>
      </c>
      <c r="Q25" s="393">
        <v>5027554</v>
      </c>
      <c r="R25" s="309">
        <f t="shared" si="0"/>
        <v>0.18250609560181913</v>
      </c>
      <c r="S25" s="393">
        <v>782860</v>
      </c>
      <c r="T25" s="393">
        <v>616013</v>
      </c>
      <c r="U25" s="393">
        <v>0</v>
      </c>
      <c r="V25" s="205">
        <f t="shared" si="1"/>
        <v>1398873</v>
      </c>
      <c r="W25" s="309">
        <f t="shared" si="2"/>
        <v>5.0780727461664968E-2</v>
      </c>
      <c r="X25" s="393">
        <v>8864028</v>
      </c>
      <c r="Y25" s="309">
        <f t="shared" si="3"/>
        <v>0.32177459289053917</v>
      </c>
      <c r="Z25" s="205">
        <f t="shared" si="6"/>
        <v>10262901</v>
      </c>
      <c r="AA25" s="309">
        <f t="shared" si="7"/>
        <v>0.37255532035220412</v>
      </c>
      <c r="AB25" s="388"/>
      <c r="AC25" s="389"/>
      <c r="AD25" s="389"/>
      <c r="AE25" s="389"/>
      <c r="AF25" s="389"/>
      <c r="AG25" s="389"/>
      <c r="AH25" s="389"/>
      <c r="AI25" s="389"/>
      <c r="AJ25" s="389"/>
      <c r="AK25" s="389"/>
      <c r="AL25" s="389"/>
      <c r="AM25" s="157"/>
      <c r="AN25" s="157"/>
      <c r="AO25" s="157"/>
      <c r="AP25" s="157"/>
      <c r="AQ25" s="157"/>
      <c r="AR25" s="157"/>
    </row>
    <row r="26" spans="1:44" ht="12.95" customHeight="1">
      <c r="A26" s="120"/>
      <c r="B26" s="229"/>
      <c r="C26" s="229"/>
      <c r="D26" s="229"/>
      <c r="E26" s="229"/>
      <c r="F26" s="90"/>
      <c r="I26" s="268" t="s">
        <v>46</v>
      </c>
      <c r="J26" s="393">
        <v>48520050</v>
      </c>
      <c r="K26" s="393">
        <v>6642961</v>
      </c>
      <c r="L26" s="393">
        <v>0</v>
      </c>
      <c r="M26" s="393">
        <v>240299</v>
      </c>
      <c r="N26" s="205">
        <f t="shared" si="4"/>
        <v>41636790</v>
      </c>
      <c r="O26" s="393">
        <v>24925265</v>
      </c>
      <c r="P26" s="308">
        <f t="shared" si="5"/>
        <v>0.59863560567469298</v>
      </c>
      <c r="Q26" s="393">
        <v>8598893</v>
      </c>
      <c r="R26" s="309">
        <f t="shared" si="0"/>
        <v>0.20652151618796741</v>
      </c>
      <c r="S26" s="393">
        <v>522472</v>
      </c>
      <c r="T26" s="393">
        <v>519356</v>
      </c>
      <c r="U26" s="393">
        <v>0</v>
      </c>
      <c r="V26" s="205">
        <f t="shared" si="1"/>
        <v>1041828</v>
      </c>
      <c r="W26" s="309">
        <f t="shared" si="2"/>
        <v>2.5021813641253325E-2</v>
      </c>
      <c r="X26" s="393">
        <v>5037124</v>
      </c>
      <c r="Y26" s="309">
        <f t="shared" si="3"/>
        <v>0.12097772186568657</v>
      </c>
      <c r="Z26" s="205">
        <f t="shared" si="6"/>
        <v>6078952</v>
      </c>
      <c r="AA26" s="309">
        <f t="shared" si="7"/>
        <v>0.14599953550693989</v>
      </c>
      <c r="AB26" s="388"/>
      <c r="AC26" s="389"/>
      <c r="AD26" s="389"/>
      <c r="AE26" s="389"/>
      <c r="AF26" s="389"/>
      <c r="AG26" s="389"/>
      <c r="AH26" s="389"/>
      <c r="AI26" s="389"/>
      <c r="AJ26" s="389"/>
      <c r="AK26" s="389"/>
      <c r="AL26" s="389"/>
      <c r="AM26" s="157"/>
      <c r="AN26" s="157"/>
      <c r="AO26" s="157"/>
      <c r="AP26" s="157"/>
      <c r="AQ26" s="157"/>
      <c r="AR26" s="157"/>
    </row>
    <row r="27" spans="1:44" s="11" customFormat="1" ht="12.95" customHeight="1">
      <c r="A27" s="120"/>
      <c r="B27" s="229"/>
      <c r="C27" s="229"/>
      <c r="D27" s="229"/>
      <c r="E27" s="229"/>
      <c r="F27" s="90"/>
      <c r="G27" s="85"/>
      <c r="H27" s="85"/>
      <c r="I27" s="268" t="s">
        <v>101</v>
      </c>
      <c r="J27" s="393">
        <v>78184603</v>
      </c>
      <c r="K27" s="393">
        <v>9921979</v>
      </c>
      <c r="L27" s="393">
        <v>1387387</v>
      </c>
      <c r="M27" s="393">
        <v>0</v>
      </c>
      <c r="N27" s="205">
        <f t="shared" si="4"/>
        <v>66875237</v>
      </c>
      <c r="O27" s="393">
        <v>44295344</v>
      </c>
      <c r="P27" s="308">
        <f t="shared" si="5"/>
        <v>0.66235793676514376</v>
      </c>
      <c r="Q27" s="393">
        <v>11099259</v>
      </c>
      <c r="R27" s="309">
        <f t="shared" si="0"/>
        <v>0.16596963985338847</v>
      </c>
      <c r="S27" s="393">
        <v>819681</v>
      </c>
      <c r="T27" s="393">
        <v>578034</v>
      </c>
      <c r="U27" s="393">
        <v>17721</v>
      </c>
      <c r="V27" s="205">
        <f t="shared" si="1"/>
        <v>1415436</v>
      </c>
      <c r="W27" s="309">
        <f t="shared" si="2"/>
        <v>2.1165323122518429E-2</v>
      </c>
      <c r="X27" s="393">
        <v>5764115</v>
      </c>
      <c r="Y27" s="309">
        <f t="shared" si="3"/>
        <v>8.6192068373529648E-2</v>
      </c>
      <c r="Z27" s="205">
        <f t="shared" si="6"/>
        <v>7179551</v>
      </c>
      <c r="AA27" s="309">
        <f t="shared" si="7"/>
        <v>0.10735739149604809</v>
      </c>
      <c r="AB27" s="388"/>
      <c r="AC27" s="389"/>
      <c r="AD27" s="389"/>
      <c r="AE27" s="389"/>
      <c r="AF27" s="389"/>
      <c r="AG27" s="389"/>
      <c r="AH27" s="389"/>
      <c r="AI27" s="389"/>
      <c r="AJ27" s="389"/>
      <c r="AK27" s="389"/>
      <c r="AL27" s="389"/>
      <c r="AM27" s="361"/>
      <c r="AN27" s="361"/>
      <c r="AO27" s="361"/>
      <c r="AP27" s="361"/>
      <c r="AQ27" s="361"/>
      <c r="AR27" s="361"/>
    </row>
    <row r="28" spans="1:44" ht="12.95" customHeight="1">
      <c r="A28" s="157" t="s">
        <v>262</v>
      </c>
      <c r="B28" s="229"/>
      <c r="C28" s="229"/>
      <c r="D28" s="229"/>
      <c r="E28" s="229"/>
      <c r="F28" s="90"/>
      <c r="I28" s="268" t="s">
        <v>163</v>
      </c>
      <c r="J28" s="393">
        <v>34855594</v>
      </c>
      <c r="K28" s="393">
        <v>5847094</v>
      </c>
      <c r="L28" s="393">
        <v>0</v>
      </c>
      <c r="M28" s="393">
        <v>0</v>
      </c>
      <c r="N28" s="205">
        <f t="shared" si="4"/>
        <v>29008500</v>
      </c>
      <c r="O28" s="393">
        <v>11041379</v>
      </c>
      <c r="P28" s="308">
        <f t="shared" si="5"/>
        <v>0.38062564420773221</v>
      </c>
      <c r="Q28" s="393">
        <v>4725812</v>
      </c>
      <c r="R28" s="309">
        <f t="shared" si="0"/>
        <v>0.16291128462347243</v>
      </c>
      <c r="S28" s="393">
        <v>267257</v>
      </c>
      <c r="T28" s="393">
        <v>0</v>
      </c>
      <c r="U28" s="393">
        <v>0</v>
      </c>
      <c r="V28" s="205">
        <f t="shared" si="1"/>
        <v>267257</v>
      </c>
      <c r="W28" s="309">
        <f t="shared" si="2"/>
        <v>9.2130582415498909E-3</v>
      </c>
      <c r="X28" s="393">
        <v>9873401</v>
      </c>
      <c r="Y28" s="309">
        <f t="shared" si="3"/>
        <v>0.34036234207215127</v>
      </c>
      <c r="Z28" s="205">
        <f t="shared" si="6"/>
        <v>10140658</v>
      </c>
      <c r="AA28" s="309">
        <f t="shared" si="7"/>
        <v>0.34957540031370116</v>
      </c>
      <c r="AB28" s="388"/>
      <c r="AC28" s="389"/>
      <c r="AD28" s="389"/>
      <c r="AE28" s="389"/>
      <c r="AF28" s="389"/>
      <c r="AG28" s="389"/>
      <c r="AH28" s="389"/>
      <c r="AI28" s="389"/>
      <c r="AJ28" s="389"/>
      <c r="AK28" s="389"/>
      <c r="AL28" s="389"/>
      <c r="AM28" s="157"/>
      <c r="AN28" s="157"/>
      <c r="AO28" s="157"/>
      <c r="AP28" s="157"/>
      <c r="AQ28" s="157"/>
      <c r="AR28" s="157"/>
    </row>
    <row r="29" spans="1:44" ht="12.95" customHeight="1">
      <c r="B29" s="229"/>
      <c r="C29" s="229"/>
      <c r="D29" s="229"/>
      <c r="E29" s="229"/>
      <c r="F29" s="90"/>
      <c r="I29" s="268" t="s">
        <v>164</v>
      </c>
      <c r="J29" s="393">
        <v>83747608</v>
      </c>
      <c r="K29" s="393">
        <v>20838462</v>
      </c>
      <c r="L29" s="393">
        <v>0</v>
      </c>
      <c r="M29" s="393">
        <v>740204</v>
      </c>
      <c r="N29" s="205">
        <f t="shared" si="4"/>
        <v>62168942</v>
      </c>
      <c r="O29" s="393">
        <v>28522980</v>
      </c>
      <c r="P29" s="308">
        <f t="shared" si="5"/>
        <v>0.4587978994398843</v>
      </c>
      <c r="Q29" s="393">
        <v>10952271</v>
      </c>
      <c r="R29" s="309">
        <f t="shared" si="0"/>
        <v>0.17616949312085767</v>
      </c>
      <c r="S29" s="393">
        <v>291522</v>
      </c>
      <c r="T29" s="393">
        <v>30512</v>
      </c>
      <c r="U29" s="393">
        <v>0</v>
      </c>
      <c r="V29" s="205">
        <f t="shared" si="1"/>
        <v>322034</v>
      </c>
      <c r="W29" s="309">
        <f t="shared" si="2"/>
        <v>5.1799819916510722E-3</v>
      </c>
      <c r="X29" s="393">
        <v>16685034</v>
      </c>
      <c r="Y29" s="309">
        <f t="shared" si="3"/>
        <v>0.26838214489801032</v>
      </c>
      <c r="Z29" s="205">
        <f t="shared" si="6"/>
        <v>17007068</v>
      </c>
      <c r="AA29" s="309">
        <f t="shared" si="7"/>
        <v>0.27356212688966142</v>
      </c>
      <c r="AB29" s="388"/>
      <c r="AC29" s="389"/>
      <c r="AD29" s="389"/>
      <c r="AE29" s="389"/>
      <c r="AF29" s="389"/>
      <c r="AG29" s="389"/>
      <c r="AH29" s="389"/>
      <c r="AI29" s="389"/>
      <c r="AJ29" s="389"/>
      <c r="AK29" s="389"/>
      <c r="AL29" s="389"/>
      <c r="AM29" s="157"/>
      <c r="AN29" s="157"/>
      <c r="AO29" s="157"/>
      <c r="AP29" s="157"/>
      <c r="AQ29" s="157"/>
      <c r="AR29" s="157"/>
    </row>
    <row r="30" spans="1:44" ht="12.95" customHeight="1">
      <c r="A30" s="120"/>
      <c r="B30" s="229"/>
      <c r="C30" s="229"/>
      <c r="D30" s="229"/>
      <c r="E30" s="229"/>
      <c r="F30" s="90"/>
      <c r="I30" s="268" t="s">
        <v>52</v>
      </c>
      <c r="J30" s="393">
        <v>103144514</v>
      </c>
      <c r="K30" s="393">
        <v>19123395</v>
      </c>
      <c r="L30" s="393">
        <v>0</v>
      </c>
      <c r="M30" s="393">
        <v>880875</v>
      </c>
      <c r="N30" s="205">
        <f t="shared" si="4"/>
        <v>83140244</v>
      </c>
      <c r="O30" s="393">
        <v>38848191</v>
      </c>
      <c r="P30" s="308">
        <f t="shared" si="5"/>
        <v>0.467260969308678</v>
      </c>
      <c r="Q30" s="393">
        <v>20418389</v>
      </c>
      <c r="R30" s="309">
        <f t="shared" si="0"/>
        <v>0.24558971705688043</v>
      </c>
      <c r="S30" s="393">
        <v>1778436</v>
      </c>
      <c r="T30" s="393">
        <v>988795</v>
      </c>
      <c r="U30" s="393">
        <v>0</v>
      </c>
      <c r="V30" s="205">
        <f t="shared" si="1"/>
        <v>2767231</v>
      </c>
      <c r="W30" s="309">
        <f t="shared" si="2"/>
        <v>3.3283893176931256E-2</v>
      </c>
      <c r="X30" s="393">
        <v>19701899</v>
      </c>
      <c r="Y30" s="309">
        <f t="shared" si="3"/>
        <v>0.23697186888217456</v>
      </c>
      <c r="Z30" s="205">
        <f t="shared" si="6"/>
        <v>22469130</v>
      </c>
      <c r="AA30" s="309">
        <f t="shared" si="7"/>
        <v>0.27025576205910584</v>
      </c>
      <c r="AB30" s="388"/>
      <c r="AC30" s="389"/>
      <c r="AD30" s="389"/>
      <c r="AE30" s="389"/>
      <c r="AF30" s="389"/>
      <c r="AG30" s="389"/>
      <c r="AH30" s="389"/>
      <c r="AI30" s="389"/>
      <c r="AJ30" s="389"/>
      <c r="AK30" s="389"/>
      <c r="AL30" s="389"/>
      <c r="AM30" s="157"/>
      <c r="AN30" s="157"/>
      <c r="AO30" s="157"/>
      <c r="AP30" s="157"/>
      <c r="AQ30" s="157"/>
      <c r="AR30" s="157"/>
    </row>
    <row r="31" spans="1:44" ht="12.95" customHeight="1">
      <c r="A31" s="120"/>
      <c r="B31" s="229"/>
      <c r="C31" s="229"/>
      <c r="D31" s="229"/>
      <c r="E31" s="229"/>
      <c r="F31" s="90"/>
      <c r="G31" s="90"/>
      <c r="I31" s="268" t="s">
        <v>103</v>
      </c>
      <c r="J31" s="393">
        <v>60279345</v>
      </c>
      <c r="K31" s="393">
        <v>9335377</v>
      </c>
      <c r="L31" s="393">
        <v>0</v>
      </c>
      <c r="M31" s="393">
        <v>551143</v>
      </c>
      <c r="N31" s="205">
        <f t="shared" si="4"/>
        <v>50392825</v>
      </c>
      <c r="O31" s="393">
        <v>29948388</v>
      </c>
      <c r="P31" s="308">
        <f t="shared" si="5"/>
        <v>0.59429865263556869</v>
      </c>
      <c r="Q31" s="393">
        <v>8525921</v>
      </c>
      <c r="R31" s="309">
        <f t="shared" si="0"/>
        <v>0.16918918516673753</v>
      </c>
      <c r="S31" s="393">
        <v>691918</v>
      </c>
      <c r="T31" s="393">
        <v>958908</v>
      </c>
      <c r="U31" s="393">
        <v>0</v>
      </c>
      <c r="V31" s="205">
        <f t="shared" si="1"/>
        <v>1650826</v>
      </c>
      <c r="W31" s="309">
        <f t="shared" si="2"/>
        <v>3.2759147755657678E-2</v>
      </c>
      <c r="X31" s="393">
        <v>8610534</v>
      </c>
      <c r="Y31" s="309">
        <f t="shared" si="3"/>
        <v>0.17086825356585983</v>
      </c>
      <c r="Z31" s="205">
        <f t="shared" si="6"/>
        <v>10261360</v>
      </c>
      <c r="AA31" s="309">
        <f t="shared" si="7"/>
        <v>0.20362740132151749</v>
      </c>
      <c r="AB31" s="388"/>
      <c r="AC31" s="389"/>
      <c r="AD31" s="389"/>
      <c r="AE31" s="389"/>
      <c r="AF31" s="389"/>
      <c r="AG31" s="389"/>
      <c r="AH31" s="389"/>
      <c r="AI31" s="389"/>
      <c r="AJ31" s="389"/>
      <c r="AK31" s="389"/>
      <c r="AL31" s="389"/>
      <c r="AM31" s="157"/>
      <c r="AN31" s="157"/>
      <c r="AO31" s="157"/>
      <c r="AP31" s="157"/>
      <c r="AQ31" s="157"/>
      <c r="AR31" s="157"/>
    </row>
    <row r="32" spans="1:44" ht="12.95" customHeight="1">
      <c r="A32" s="120"/>
      <c r="B32" s="229"/>
      <c r="C32" s="229"/>
      <c r="D32" s="229"/>
      <c r="E32" s="229"/>
      <c r="F32" s="90"/>
      <c r="G32" s="90"/>
      <c r="I32" s="268" t="s">
        <v>165</v>
      </c>
      <c r="J32" s="393">
        <v>111774501</v>
      </c>
      <c r="K32" s="393">
        <v>28511518</v>
      </c>
      <c r="L32" s="393">
        <v>0</v>
      </c>
      <c r="M32" s="393">
        <v>2268681</v>
      </c>
      <c r="N32" s="205">
        <f t="shared" si="4"/>
        <v>80994302</v>
      </c>
      <c r="O32" s="393">
        <v>41014109</v>
      </c>
      <c r="P32" s="308">
        <f t="shared" si="5"/>
        <v>0.50638264652246767</v>
      </c>
      <c r="Q32" s="393">
        <v>18838904</v>
      </c>
      <c r="R32" s="309">
        <f t="shared" si="0"/>
        <v>0.23259542381141823</v>
      </c>
      <c r="S32" s="393">
        <v>2744329</v>
      </c>
      <c r="T32" s="393">
        <v>382621</v>
      </c>
      <c r="U32" s="393">
        <v>0</v>
      </c>
      <c r="V32" s="205">
        <f t="shared" si="1"/>
        <v>3126950</v>
      </c>
      <c r="W32" s="309">
        <f t="shared" si="2"/>
        <v>3.8607036825874491E-2</v>
      </c>
      <c r="X32" s="393">
        <v>17528221</v>
      </c>
      <c r="Y32" s="309">
        <f t="shared" si="3"/>
        <v>0.21641301384386274</v>
      </c>
      <c r="Z32" s="205">
        <f t="shared" si="6"/>
        <v>20655171</v>
      </c>
      <c r="AA32" s="309">
        <f t="shared" si="7"/>
        <v>0.25502005066973726</v>
      </c>
      <c r="AB32" s="388"/>
      <c r="AC32" s="389"/>
      <c r="AD32" s="389"/>
      <c r="AE32" s="389"/>
      <c r="AF32" s="389"/>
      <c r="AG32" s="389"/>
      <c r="AH32" s="389"/>
      <c r="AI32" s="389"/>
      <c r="AJ32" s="389"/>
      <c r="AK32" s="389"/>
      <c r="AL32" s="389"/>
      <c r="AM32" s="157"/>
      <c r="AN32" s="157"/>
      <c r="AO32" s="157"/>
      <c r="AP32" s="157"/>
      <c r="AQ32" s="157"/>
      <c r="AR32" s="157"/>
    </row>
    <row r="33" spans="1:44" ht="12.95" customHeight="1">
      <c r="A33" s="120"/>
      <c r="B33" s="229"/>
      <c r="C33" s="229"/>
      <c r="D33" s="229"/>
      <c r="E33" s="229"/>
      <c r="F33" s="90"/>
      <c r="G33" s="90"/>
      <c r="I33" s="268" t="s">
        <v>102</v>
      </c>
      <c r="J33" s="393">
        <v>50650302</v>
      </c>
      <c r="K33" s="393">
        <v>7740867</v>
      </c>
      <c r="L33" s="393">
        <v>0</v>
      </c>
      <c r="M33" s="393">
        <v>595518</v>
      </c>
      <c r="N33" s="205">
        <f t="shared" si="4"/>
        <v>42313917</v>
      </c>
      <c r="O33" s="393">
        <v>23034162</v>
      </c>
      <c r="P33" s="308">
        <f t="shared" si="5"/>
        <v>0.54436373734910903</v>
      </c>
      <c r="Q33" s="393">
        <v>6930157</v>
      </c>
      <c r="R33" s="309">
        <f t="shared" si="0"/>
        <v>0.1637796141633496</v>
      </c>
      <c r="S33" s="393">
        <v>714888</v>
      </c>
      <c r="T33" s="393">
        <v>682700</v>
      </c>
      <c r="U33" s="393">
        <v>0</v>
      </c>
      <c r="V33" s="205">
        <f t="shared" si="1"/>
        <v>1397588</v>
      </c>
      <c r="W33" s="309">
        <f t="shared" si="2"/>
        <v>3.3029038649388096E-2</v>
      </c>
      <c r="X33" s="393">
        <v>7003176</v>
      </c>
      <c r="Y33" s="309">
        <f t="shared" si="3"/>
        <v>0.16550526390643533</v>
      </c>
      <c r="Z33" s="205">
        <f t="shared" si="6"/>
        <v>8400764</v>
      </c>
      <c r="AA33" s="309">
        <f t="shared" si="7"/>
        <v>0.19853430255582341</v>
      </c>
      <c r="AB33" s="388"/>
      <c r="AC33" s="389"/>
      <c r="AD33" s="389"/>
      <c r="AE33" s="389"/>
      <c r="AF33" s="389"/>
      <c r="AG33" s="389"/>
      <c r="AH33" s="389"/>
      <c r="AI33" s="389"/>
      <c r="AJ33" s="389"/>
      <c r="AK33" s="389"/>
      <c r="AL33" s="389"/>
      <c r="AM33" s="157"/>
      <c r="AN33" s="157"/>
      <c r="AO33" s="157"/>
      <c r="AP33" s="157"/>
      <c r="AQ33" s="157"/>
      <c r="AR33" s="157"/>
    </row>
    <row r="34" spans="1:44" ht="12.95" customHeight="1">
      <c r="A34" s="120"/>
      <c r="B34" s="229"/>
      <c r="C34" s="229"/>
      <c r="D34" s="229"/>
      <c r="E34" s="229"/>
      <c r="F34" s="93"/>
      <c r="G34" s="215"/>
      <c r="I34" s="268" t="s">
        <v>54</v>
      </c>
      <c r="J34" s="393">
        <v>42713543</v>
      </c>
      <c r="K34" s="393">
        <v>7622717</v>
      </c>
      <c r="L34" s="393">
        <v>0</v>
      </c>
      <c r="M34" s="393">
        <v>-146922</v>
      </c>
      <c r="N34" s="205">
        <f t="shared" si="4"/>
        <v>35237748</v>
      </c>
      <c r="O34" s="393">
        <v>20011791</v>
      </c>
      <c r="P34" s="308">
        <f t="shared" si="5"/>
        <v>0.56790777322092212</v>
      </c>
      <c r="Q34" s="393">
        <v>6150195</v>
      </c>
      <c r="R34" s="309">
        <f t="shared" si="0"/>
        <v>0.17453428068104693</v>
      </c>
      <c r="S34" s="393">
        <v>931495</v>
      </c>
      <c r="T34" s="393">
        <v>1959168</v>
      </c>
      <c r="U34" s="393">
        <v>0</v>
      </c>
      <c r="V34" s="205">
        <f t="shared" si="1"/>
        <v>2890663</v>
      </c>
      <c r="W34" s="309">
        <f t="shared" si="2"/>
        <v>8.2033136737342013E-2</v>
      </c>
      <c r="X34" s="393">
        <v>4021211</v>
      </c>
      <c r="Y34" s="309">
        <f t="shared" si="3"/>
        <v>0.11411657180816435</v>
      </c>
      <c r="Z34" s="205">
        <f t="shared" si="6"/>
        <v>6911874</v>
      </c>
      <c r="AA34" s="309">
        <f t="shared" si="7"/>
        <v>0.19614970854550637</v>
      </c>
      <c r="AB34" s="388"/>
      <c r="AC34" s="389"/>
      <c r="AD34" s="389"/>
      <c r="AE34" s="389"/>
      <c r="AF34" s="389"/>
      <c r="AG34" s="389"/>
      <c r="AH34" s="389"/>
      <c r="AI34" s="389"/>
      <c r="AJ34" s="389"/>
      <c r="AK34" s="389"/>
      <c r="AL34" s="389"/>
      <c r="AM34" s="157"/>
      <c r="AN34" s="157"/>
      <c r="AO34" s="157"/>
      <c r="AP34" s="157"/>
      <c r="AQ34" s="157"/>
      <c r="AR34" s="157"/>
    </row>
    <row r="35" spans="1:44" ht="12.95" customHeight="1">
      <c r="A35" s="120"/>
      <c r="B35" s="229"/>
      <c r="C35" s="229"/>
      <c r="D35" s="229"/>
      <c r="E35" s="229"/>
      <c r="F35" s="90"/>
      <c r="G35" s="215"/>
      <c r="I35" s="268" t="s">
        <v>105</v>
      </c>
      <c r="J35" s="393">
        <v>59235538</v>
      </c>
      <c r="K35" s="393">
        <v>14909843</v>
      </c>
      <c r="L35" s="393">
        <v>0</v>
      </c>
      <c r="M35" s="393">
        <v>613908</v>
      </c>
      <c r="N35" s="205">
        <f t="shared" si="4"/>
        <v>43711787</v>
      </c>
      <c r="O35" s="393">
        <v>22459601</v>
      </c>
      <c r="P35" s="308">
        <f t="shared" si="5"/>
        <v>0.51381109173139039</v>
      </c>
      <c r="Q35" s="393">
        <v>9285466</v>
      </c>
      <c r="R35" s="309">
        <f t="shared" si="0"/>
        <v>0.21242476314226183</v>
      </c>
      <c r="S35" s="393">
        <v>1108141</v>
      </c>
      <c r="T35" s="393">
        <v>3184859</v>
      </c>
      <c r="U35" s="393">
        <v>90868</v>
      </c>
      <c r="V35" s="205">
        <f t="shared" si="1"/>
        <v>4383868</v>
      </c>
      <c r="W35" s="309">
        <f t="shared" si="2"/>
        <v>0.10029029469785804</v>
      </c>
      <c r="X35" s="393">
        <v>7878778</v>
      </c>
      <c r="Y35" s="309">
        <f t="shared" si="3"/>
        <v>0.18024378641852368</v>
      </c>
      <c r="Z35" s="205">
        <f t="shared" si="6"/>
        <v>12262646</v>
      </c>
      <c r="AA35" s="309">
        <f t="shared" si="7"/>
        <v>0.28053408111638173</v>
      </c>
      <c r="AB35" s="388"/>
      <c r="AC35" s="389"/>
      <c r="AD35" s="389"/>
      <c r="AE35" s="389"/>
      <c r="AF35" s="389"/>
      <c r="AG35" s="389"/>
      <c r="AH35" s="389"/>
      <c r="AI35" s="389"/>
      <c r="AJ35" s="389"/>
      <c r="AK35" s="389"/>
      <c r="AL35" s="389"/>
      <c r="AM35" s="157"/>
      <c r="AN35" s="157"/>
      <c r="AO35" s="157"/>
      <c r="AP35" s="157"/>
      <c r="AQ35" s="157"/>
      <c r="AR35" s="157"/>
    </row>
    <row r="36" spans="1:44" ht="12.95" customHeight="1">
      <c r="A36" s="120"/>
      <c r="B36" s="229"/>
      <c r="C36" s="229"/>
      <c r="D36" s="229"/>
      <c r="E36" s="229"/>
      <c r="G36" s="216"/>
      <c r="I36" s="268" t="s">
        <v>106</v>
      </c>
      <c r="J36" s="393">
        <v>37756071</v>
      </c>
      <c r="K36" s="393">
        <v>6124538</v>
      </c>
      <c r="L36" s="393">
        <v>0</v>
      </c>
      <c r="M36" s="393">
        <v>763425</v>
      </c>
      <c r="N36" s="205">
        <f t="shared" si="4"/>
        <v>30868108</v>
      </c>
      <c r="O36" s="393">
        <v>15609291</v>
      </c>
      <c r="P36" s="308">
        <f t="shared" si="5"/>
        <v>0.50567695953376868</v>
      </c>
      <c r="Q36" s="393">
        <v>6893101</v>
      </c>
      <c r="R36" s="309">
        <f t="shared" si="0"/>
        <v>0.22330817943231246</v>
      </c>
      <c r="S36" s="393">
        <v>515127</v>
      </c>
      <c r="T36" s="393">
        <v>2413360</v>
      </c>
      <c r="U36" s="393">
        <v>0</v>
      </c>
      <c r="V36" s="205">
        <f t="shared" si="1"/>
        <v>2928487</v>
      </c>
      <c r="W36" s="309">
        <f t="shared" si="2"/>
        <v>9.4870958725426252E-2</v>
      </c>
      <c r="X36" s="393">
        <v>3900561</v>
      </c>
      <c r="Y36" s="309">
        <f t="shared" si="3"/>
        <v>0.12636216641460501</v>
      </c>
      <c r="Z36" s="205">
        <f t="shared" si="6"/>
        <v>6829048</v>
      </c>
      <c r="AA36" s="309">
        <f t="shared" si="7"/>
        <v>0.22123312514003127</v>
      </c>
      <c r="AB36" s="388"/>
      <c r="AC36" s="389"/>
      <c r="AD36" s="389"/>
      <c r="AE36" s="389"/>
      <c r="AF36" s="389"/>
      <c r="AG36" s="389"/>
      <c r="AH36" s="389"/>
      <c r="AI36" s="389"/>
      <c r="AJ36" s="389"/>
      <c r="AK36" s="389"/>
      <c r="AL36" s="389"/>
      <c r="AM36" s="157"/>
      <c r="AN36" s="157"/>
      <c r="AO36" s="157"/>
      <c r="AP36" s="157"/>
      <c r="AQ36" s="157"/>
      <c r="AR36" s="157"/>
    </row>
    <row r="37" spans="1:44" ht="12.95" customHeight="1">
      <c r="A37" s="120"/>
      <c r="B37" s="229"/>
      <c r="C37" s="229"/>
      <c r="D37" s="229"/>
      <c r="E37" s="229"/>
      <c r="G37" s="216"/>
      <c r="H37" s="156"/>
      <c r="I37" s="268" t="s">
        <v>166</v>
      </c>
      <c r="J37" s="393">
        <v>68947174</v>
      </c>
      <c r="K37" s="393">
        <v>25802511</v>
      </c>
      <c r="L37" s="393">
        <v>3220042</v>
      </c>
      <c r="M37" s="393">
        <v>-626523</v>
      </c>
      <c r="N37" s="205">
        <f t="shared" si="4"/>
        <v>40551144</v>
      </c>
      <c r="O37" s="393">
        <v>24846811</v>
      </c>
      <c r="P37" s="308">
        <f t="shared" si="5"/>
        <v>0.61272774449963729</v>
      </c>
      <c r="Q37" s="393">
        <v>9510260</v>
      </c>
      <c r="R37" s="309">
        <f t="shared" si="0"/>
        <v>0.2345250728314841</v>
      </c>
      <c r="S37" s="393">
        <v>986816</v>
      </c>
      <c r="T37" s="393">
        <v>0</v>
      </c>
      <c r="U37" s="393">
        <v>0</v>
      </c>
      <c r="V37" s="205">
        <f t="shared" si="1"/>
        <v>986816</v>
      </c>
      <c r="W37" s="309">
        <f t="shared" si="2"/>
        <v>2.4335096440189209E-2</v>
      </c>
      <c r="X37" s="393">
        <v>8881416</v>
      </c>
      <c r="Y37" s="309">
        <f t="shared" si="3"/>
        <v>0.21901764349730798</v>
      </c>
      <c r="Z37" s="205">
        <f t="shared" si="6"/>
        <v>9868232</v>
      </c>
      <c r="AA37" s="309">
        <f t="shared" si="7"/>
        <v>0.2433527399374972</v>
      </c>
      <c r="AB37" s="388"/>
      <c r="AC37" s="389"/>
      <c r="AD37" s="389"/>
      <c r="AE37" s="389"/>
      <c r="AF37" s="389"/>
      <c r="AG37" s="389"/>
      <c r="AH37" s="389"/>
      <c r="AI37" s="389"/>
      <c r="AJ37" s="389"/>
      <c r="AK37" s="389"/>
      <c r="AL37" s="389"/>
      <c r="AM37" s="157"/>
      <c r="AN37" s="157"/>
      <c r="AO37" s="157"/>
      <c r="AP37" s="157"/>
      <c r="AQ37" s="157"/>
      <c r="AR37" s="157"/>
    </row>
    <row r="38" spans="1:44" ht="12.95" customHeight="1">
      <c r="A38" s="120"/>
      <c r="B38" s="229"/>
      <c r="C38" s="229"/>
      <c r="D38" s="229"/>
      <c r="E38" s="229"/>
      <c r="G38" s="215"/>
      <c r="I38" s="268" t="s">
        <v>104</v>
      </c>
      <c r="J38" s="393">
        <v>56077228</v>
      </c>
      <c r="K38" s="393">
        <v>8956194</v>
      </c>
      <c r="L38" s="393">
        <v>0</v>
      </c>
      <c r="M38" s="393">
        <v>990501</v>
      </c>
      <c r="N38" s="205">
        <f t="shared" si="4"/>
        <v>46130533</v>
      </c>
      <c r="O38" s="393">
        <v>26179912</v>
      </c>
      <c r="P38" s="308">
        <f t="shared" si="5"/>
        <v>0.56751809045865564</v>
      </c>
      <c r="Q38" s="393">
        <v>8109377</v>
      </c>
      <c r="R38" s="309">
        <f t="shared" si="0"/>
        <v>0.17579196407724143</v>
      </c>
      <c r="S38" s="393">
        <v>1338544</v>
      </c>
      <c r="T38" s="393">
        <v>57634</v>
      </c>
      <c r="U38" s="393">
        <v>0</v>
      </c>
      <c r="V38" s="205">
        <f t="shared" si="1"/>
        <v>1396178</v>
      </c>
      <c r="W38" s="309">
        <f t="shared" si="2"/>
        <v>3.026581114941811E-2</v>
      </c>
      <c r="X38" s="393">
        <v>8529554</v>
      </c>
      <c r="Y38" s="309">
        <f t="shared" si="3"/>
        <v>0.18490039991517115</v>
      </c>
      <c r="Z38" s="205">
        <f t="shared" si="6"/>
        <v>9925732</v>
      </c>
      <c r="AA38" s="309">
        <f t="shared" si="7"/>
        <v>0.21516621106458925</v>
      </c>
      <c r="AB38" s="388"/>
      <c r="AC38" s="389"/>
      <c r="AD38" s="389"/>
      <c r="AE38" s="389"/>
      <c r="AF38" s="389"/>
      <c r="AG38" s="389"/>
      <c r="AH38" s="389"/>
      <c r="AI38" s="389"/>
      <c r="AJ38" s="389"/>
      <c r="AK38" s="389"/>
      <c r="AL38" s="389"/>
      <c r="AM38" s="157"/>
      <c r="AN38" s="157"/>
      <c r="AO38" s="157"/>
      <c r="AP38" s="157"/>
      <c r="AQ38" s="157"/>
      <c r="AR38" s="157"/>
    </row>
    <row r="39" spans="1:44" ht="12.95" customHeight="1">
      <c r="A39" s="120"/>
      <c r="B39" s="229"/>
      <c r="C39" s="229"/>
      <c r="D39" s="229"/>
      <c r="E39" s="229"/>
      <c r="G39" s="215"/>
      <c r="I39" s="268" t="s">
        <v>167</v>
      </c>
      <c r="J39" s="393">
        <v>50594027</v>
      </c>
      <c r="K39" s="393">
        <v>9379632</v>
      </c>
      <c r="L39" s="393">
        <v>0</v>
      </c>
      <c r="M39" s="393">
        <v>1412243</v>
      </c>
      <c r="N39" s="205">
        <f t="shared" si="4"/>
        <v>39802152</v>
      </c>
      <c r="O39" s="393">
        <v>19072484</v>
      </c>
      <c r="P39" s="308">
        <f t="shared" si="5"/>
        <v>0.47918223115172265</v>
      </c>
      <c r="Q39" s="393">
        <v>3529111</v>
      </c>
      <c r="R39" s="309">
        <f t="shared" si="0"/>
        <v>8.8666336433266227E-2</v>
      </c>
      <c r="S39" s="393">
        <v>299468</v>
      </c>
      <c r="T39" s="393">
        <v>0</v>
      </c>
      <c r="U39" s="393">
        <v>0</v>
      </c>
      <c r="V39" s="205">
        <f t="shared" si="1"/>
        <v>299468</v>
      </c>
      <c r="W39" s="309">
        <f t="shared" si="2"/>
        <v>7.5239147873210474E-3</v>
      </c>
      <c r="X39" s="393">
        <v>13871080</v>
      </c>
      <c r="Y39" s="309">
        <f t="shared" si="3"/>
        <v>0.34850075443156942</v>
      </c>
      <c r="Z39" s="205">
        <f t="shared" si="6"/>
        <v>14170548</v>
      </c>
      <c r="AA39" s="309">
        <f t="shared" si="7"/>
        <v>0.35602466921889048</v>
      </c>
      <c r="AB39" s="388"/>
      <c r="AC39" s="389"/>
      <c r="AD39" s="389"/>
      <c r="AE39" s="389"/>
      <c r="AF39" s="389"/>
      <c r="AG39" s="389"/>
      <c r="AH39" s="389"/>
      <c r="AI39" s="389"/>
      <c r="AJ39" s="389"/>
      <c r="AK39" s="389"/>
      <c r="AL39" s="389"/>
      <c r="AM39" s="157"/>
      <c r="AN39" s="157"/>
      <c r="AO39" s="157"/>
      <c r="AP39" s="157"/>
      <c r="AQ39" s="157"/>
      <c r="AR39" s="157"/>
    </row>
    <row r="40" spans="1:44" ht="12.95" customHeight="1">
      <c r="A40" s="120"/>
      <c r="B40" s="229"/>
      <c r="C40" s="229"/>
      <c r="D40" s="229"/>
      <c r="E40" s="229"/>
      <c r="G40" s="216"/>
      <c r="I40" s="158"/>
      <c r="J40" s="229"/>
      <c r="K40" s="229"/>
      <c r="L40" s="229"/>
      <c r="M40" s="229"/>
      <c r="N40" s="229"/>
      <c r="O40" s="229"/>
      <c r="P40" s="229"/>
      <c r="Q40" s="193"/>
      <c r="R40" s="149"/>
      <c r="S40" s="229"/>
      <c r="T40" s="203"/>
      <c r="U40" s="203"/>
      <c r="V40" s="203"/>
      <c r="W40" s="149"/>
      <c r="X40" s="203"/>
      <c r="Y40" s="149"/>
      <c r="Z40" s="203"/>
      <c r="AB40" s="157"/>
      <c r="AC40" s="157"/>
      <c r="AD40" s="157"/>
      <c r="AE40" s="157"/>
      <c r="AF40" s="157"/>
      <c r="AG40" s="157"/>
      <c r="AH40" s="157"/>
      <c r="AI40" s="157"/>
      <c r="AJ40" s="157"/>
      <c r="AK40" s="157"/>
      <c r="AL40" s="157"/>
      <c r="AM40" s="157"/>
      <c r="AN40" s="157"/>
      <c r="AO40" s="157"/>
      <c r="AP40" s="157"/>
      <c r="AQ40" s="157"/>
      <c r="AR40" s="157"/>
    </row>
    <row r="41" spans="1:44" ht="12.95" customHeight="1">
      <c r="A41" s="157"/>
      <c r="B41" s="90"/>
      <c r="C41" s="90"/>
      <c r="D41" s="90"/>
      <c r="E41" s="90"/>
      <c r="F41" s="90"/>
      <c r="H41" s="162"/>
      <c r="I41" s="187" t="s">
        <v>53</v>
      </c>
      <c r="J41" s="229"/>
      <c r="K41" s="229"/>
      <c r="L41" s="229"/>
      <c r="M41" s="229"/>
      <c r="N41" s="229"/>
      <c r="O41" s="229"/>
      <c r="Q41" s="176"/>
      <c r="R41" s="176"/>
      <c r="S41" s="229"/>
      <c r="T41" s="176"/>
      <c r="U41" s="176"/>
      <c r="V41" s="176"/>
      <c r="W41" s="176"/>
      <c r="X41" s="176"/>
      <c r="Y41" s="176"/>
      <c r="Z41" s="176"/>
      <c r="AA41" s="83"/>
      <c r="AB41" s="157"/>
      <c r="AC41" s="157"/>
      <c r="AD41" s="157"/>
      <c r="AE41" s="157"/>
      <c r="AF41" s="157"/>
      <c r="AG41" s="157"/>
      <c r="AH41" s="157"/>
      <c r="AI41" s="157"/>
      <c r="AJ41" s="157"/>
      <c r="AK41" s="157"/>
      <c r="AL41" s="157"/>
      <c r="AM41" s="157"/>
      <c r="AN41" s="157"/>
      <c r="AO41" s="157"/>
      <c r="AP41" s="157"/>
      <c r="AQ41" s="157"/>
      <c r="AR41" s="157"/>
    </row>
    <row r="42" spans="1:44" ht="12.95" customHeight="1">
      <c r="A42" s="215"/>
      <c r="B42" s="229"/>
      <c r="C42" s="229"/>
      <c r="D42" s="229"/>
      <c r="E42" s="229"/>
      <c r="F42" s="90"/>
      <c r="H42" s="96"/>
      <c r="I42" s="187" t="s">
        <v>88</v>
      </c>
      <c r="J42" s="121"/>
      <c r="M42" s="176"/>
      <c r="N42" s="176"/>
      <c r="Q42" s="176"/>
      <c r="R42" s="176"/>
      <c r="S42" s="229"/>
      <c r="T42" s="176"/>
      <c r="U42" s="176"/>
      <c r="V42" s="176"/>
      <c r="W42" s="176"/>
      <c r="X42" s="176"/>
      <c r="Y42" s="176"/>
      <c r="Z42" s="176"/>
    </row>
    <row r="43" spans="1:44" ht="12.95" customHeight="1">
      <c r="A43" s="215"/>
      <c r="B43" s="229"/>
      <c r="C43" s="229"/>
      <c r="D43" s="229"/>
      <c r="E43" s="229"/>
      <c r="F43" s="90"/>
      <c r="G43" s="90"/>
      <c r="H43" s="97"/>
      <c r="I43" s="187" t="s">
        <v>168</v>
      </c>
      <c r="J43" s="230"/>
      <c r="M43" s="176"/>
      <c r="N43" s="176"/>
      <c r="Q43" s="176"/>
      <c r="R43" s="176"/>
      <c r="S43" s="229"/>
      <c r="T43" s="176"/>
      <c r="U43" s="176"/>
      <c r="V43" s="176"/>
      <c r="W43" s="176"/>
      <c r="X43" s="176"/>
      <c r="Y43" s="176"/>
      <c r="Z43" s="176"/>
    </row>
    <row r="44" spans="1:44" ht="12.95" customHeight="1">
      <c r="A44" s="215"/>
      <c r="B44" s="229"/>
      <c r="C44" s="229"/>
      <c r="D44" s="229"/>
      <c r="E44" s="229"/>
      <c r="F44" s="90"/>
      <c r="G44" s="90"/>
      <c r="H44" s="97"/>
      <c r="I44" s="187"/>
      <c r="J44" s="230"/>
      <c r="M44" s="176"/>
      <c r="N44" s="176"/>
      <c r="Q44" s="176"/>
      <c r="R44" s="176"/>
      <c r="S44" s="229"/>
      <c r="T44" s="176"/>
      <c r="U44" s="176"/>
      <c r="V44" s="176"/>
      <c r="W44" s="176"/>
      <c r="X44" s="176"/>
      <c r="Y44" s="176"/>
      <c r="Z44" s="176"/>
    </row>
    <row r="45" spans="1:44" ht="12.95" customHeight="1">
      <c r="A45" s="215"/>
      <c r="B45" s="229"/>
      <c r="C45" s="229"/>
      <c r="D45" s="229"/>
      <c r="E45" s="229"/>
      <c r="F45" s="90"/>
      <c r="G45" s="90"/>
      <c r="H45" s="97"/>
      <c r="I45" s="187"/>
      <c r="J45" s="230"/>
      <c r="M45" s="176"/>
      <c r="N45" s="176"/>
      <c r="Q45" s="176"/>
      <c r="R45" s="176"/>
      <c r="S45" s="229"/>
      <c r="T45" s="176"/>
      <c r="U45" s="176"/>
      <c r="V45" s="176"/>
      <c r="W45" s="176"/>
      <c r="X45" s="176"/>
      <c r="Y45" s="176"/>
      <c r="Z45" s="176"/>
    </row>
    <row r="46" spans="1:44" ht="12.95" customHeight="1">
      <c r="A46" s="291"/>
      <c r="B46" s="93"/>
      <c r="C46" s="93"/>
      <c r="D46" s="93"/>
      <c r="E46" s="93"/>
      <c r="F46" s="3"/>
      <c r="G46" s="3"/>
      <c r="I46" s="164"/>
      <c r="J46" s="230"/>
      <c r="M46" s="176"/>
      <c r="N46" s="176"/>
      <c r="O46" s="9" t="s">
        <v>32</v>
      </c>
      <c r="Q46" s="176"/>
      <c r="R46" s="176"/>
      <c r="S46" s="229"/>
      <c r="T46" s="176"/>
      <c r="U46" s="176"/>
      <c r="V46" s="176"/>
      <c r="W46" s="176"/>
      <c r="X46" s="176"/>
      <c r="Y46" s="176"/>
      <c r="Z46" s="176"/>
    </row>
    <row r="47" spans="1:44" ht="12.95" customHeight="1">
      <c r="A47" s="215"/>
      <c r="B47" s="229"/>
      <c r="C47" s="229"/>
      <c r="D47" s="229"/>
      <c r="E47" s="229"/>
      <c r="F47" s="3"/>
      <c r="G47" s="3"/>
      <c r="I47" s="90"/>
      <c r="J47" s="36"/>
      <c r="M47" s="176"/>
      <c r="N47" s="176"/>
      <c r="O47" s="191"/>
      <c r="Q47" s="176"/>
      <c r="R47" s="176"/>
      <c r="S47" s="229"/>
      <c r="T47" s="176"/>
      <c r="U47" s="176"/>
      <c r="V47" s="176"/>
      <c r="W47" s="176"/>
      <c r="X47" s="176"/>
      <c r="Y47" s="176"/>
      <c r="Z47" s="176"/>
    </row>
    <row r="48" spans="1:44" ht="12.95" customHeight="1">
      <c r="A48" s="215"/>
      <c r="B48" s="229"/>
      <c r="C48" s="229"/>
      <c r="D48" s="229"/>
      <c r="E48" s="229"/>
      <c r="F48" s="3"/>
      <c r="G48" s="3"/>
      <c r="I48" s="90"/>
      <c r="J48" s="36"/>
      <c r="M48" s="176"/>
      <c r="N48" s="176"/>
      <c r="O48" s="191"/>
      <c r="Q48" s="176"/>
      <c r="R48" s="176"/>
      <c r="S48" s="229"/>
      <c r="T48" s="176"/>
      <c r="U48" s="176"/>
      <c r="V48" s="176"/>
      <c r="W48" s="176"/>
      <c r="X48" s="176"/>
      <c r="Y48" s="176"/>
      <c r="Z48" s="176"/>
    </row>
    <row r="49" spans="1:26" ht="12.95" customHeight="1">
      <c r="A49" s="215"/>
      <c r="B49" s="229"/>
      <c r="C49" s="229"/>
      <c r="D49" s="229"/>
      <c r="E49" s="229"/>
      <c r="F49" s="3"/>
      <c r="G49" s="3"/>
      <c r="I49" s="90"/>
      <c r="J49" s="36"/>
      <c r="M49" s="176"/>
      <c r="N49" s="176"/>
      <c r="O49" s="191"/>
      <c r="Q49" s="176"/>
      <c r="R49" s="176"/>
      <c r="S49" s="229"/>
      <c r="T49" s="176"/>
      <c r="U49" s="176"/>
      <c r="V49" s="176"/>
      <c r="W49" s="176"/>
      <c r="X49" s="176"/>
      <c r="Y49" s="176"/>
      <c r="Z49" s="176"/>
    </row>
    <row r="50" spans="1:26" ht="6.75" customHeight="1"/>
    <row r="51" spans="1:26" ht="27" customHeight="1">
      <c r="A51" s="456" t="s">
        <v>149</v>
      </c>
      <c r="B51" s="455"/>
      <c r="C51" s="455"/>
      <c r="D51" s="455"/>
      <c r="E51" s="455"/>
      <c r="F51" s="455"/>
      <c r="G51" s="455"/>
    </row>
    <row r="52" spans="1:26" ht="8.25" customHeight="1">
      <c r="F52" s="90"/>
      <c r="G52" s="90"/>
    </row>
    <row r="53" spans="1:26" ht="44.25" customHeight="1" thickBot="1">
      <c r="A53" s="438" t="s">
        <v>261</v>
      </c>
      <c r="B53" s="458"/>
      <c r="C53" s="458"/>
      <c r="D53" s="458"/>
      <c r="E53" s="458"/>
      <c r="F53" s="458"/>
      <c r="G53" s="458"/>
      <c r="J53" s="312" t="s">
        <v>181</v>
      </c>
    </row>
    <row r="54" spans="1:26" s="253" customFormat="1" ht="15" customHeight="1" thickBot="1">
      <c r="A54" s="292" t="s">
        <v>255</v>
      </c>
      <c r="B54" s="293"/>
      <c r="C54" s="293"/>
      <c r="D54" s="293"/>
      <c r="E54" s="294"/>
      <c r="F54" s="250"/>
      <c r="G54" s="250"/>
      <c r="H54" s="251"/>
      <c r="I54" s="161" t="s">
        <v>49</v>
      </c>
      <c r="J54" s="252" t="s">
        <v>179</v>
      </c>
      <c r="K54" s="253" t="s">
        <v>180</v>
      </c>
      <c r="L54" s="253" t="s">
        <v>182</v>
      </c>
      <c r="M54" s="254" t="s">
        <v>136</v>
      </c>
      <c r="N54" s="254" t="s">
        <v>185</v>
      </c>
      <c r="O54" s="254"/>
      <c r="P54" s="161" t="s">
        <v>49</v>
      </c>
      <c r="Q54" s="252" t="s">
        <v>179</v>
      </c>
      <c r="R54" s="254"/>
      <c r="S54" s="161" t="s">
        <v>49</v>
      </c>
      <c r="T54" s="254" t="s">
        <v>185</v>
      </c>
      <c r="U54" s="254"/>
      <c r="V54" s="254"/>
      <c r="W54" s="254"/>
      <c r="X54" s="254"/>
      <c r="Y54" s="254"/>
      <c r="Z54" s="254"/>
    </row>
    <row r="55" spans="1:26" ht="15.75" thickTop="1">
      <c r="A55" s="157" t="s">
        <v>254</v>
      </c>
      <c r="B55" s="90"/>
      <c r="C55" s="90"/>
      <c r="D55" s="90"/>
      <c r="E55" s="90"/>
      <c r="I55" s="268" t="s">
        <v>51</v>
      </c>
      <c r="J55" s="229">
        <f>P9</f>
        <v>0.56272391934808819</v>
      </c>
      <c r="K55" s="311">
        <f>R9</f>
        <v>0.18769857604437584</v>
      </c>
      <c r="L55" s="311">
        <f>W9</f>
        <v>3.6908837974867707E-2</v>
      </c>
      <c r="M55" s="176">
        <f>Y9</f>
        <v>0.18987722746725011</v>
      </c>
      <c r="N55" s="176">
        <f>AA9</f>
        <v>0.22678606544211782</v>
      </c>
      <c r="P55" s="268" t="s">
        <v>101</v>
      </c>
      <c r="Q55" s="229">
        <v>0.66235793676514376</v>
      </c>
      <c r="S55" s="268" t="s">
        <v>101</v>
      </c>
      <c r="T55" s="176">
        <v>0.10735739149604809</v>
      </c>
    </row>
    <row r="56" spans="1:26" ht="15">
      <c r="A56" s="225" t="s">
        <v>253</v>
      </c>
      <c r="B56" s="457">
        <v>44381747</v>
      </c>
      <c r="C56" s="457"/>
      <c r="D56" s="400"/>
      <c r="E56" s="400"/>
      <c r="I56" s="268" t="s">
        <v>153</v>
      </c>
      <c r="J56" s="229">
        <f t="shared" ref="J56:J85" si="8">P10</f>
        <v>0.55675723792462295</v>
      </c>
      <c r="K56" s="311">
        <f t="shared" ref="K56:K85" si="9">R10</f>
        <v>0.17184331123460406</v>
      </c>
      <c r="L56" s="311">
        <f t="shared" ref="L56:L85" si="10">W10</f>
        <v>1.9467731724172925E-2</v>
      </c>
      <c r="M56" s="176">
        <f t="shared" ref="M56:M85" si="11">Y10</f>
        <v>0.19045640043116654</v>
      </c>
      <c r="N56" s="176">
        <f t="shared" ref="N56:N85" si="12">AA10</f>
        <v>0.20992413215533948</v>
      </c>
      <c r="P56" s="268" t="s">
        <v>166</v>
      </c>
      <c r="Q56" s="229">
        <v>0.61272774449963729</v>
      </c>
      <c r="S56" s="268" t="s">
        <v>69</v>
      </c>
      <c r="T56" s="176">
        <v>0.10738361300236282</v>
      </c>
    </row>
    <row r="57" spans="1:26" ht="15">
      <c r="A57" s="296" t="s">
        <v>96</v>
      </c>
      <c r="B57" s="457">
        <v>6347626</v>
      </c>
      <c r="C57" s="457"/>
      <c r="D57" s="401"/>
      <c r="E57" s="401"/>
      <c r="I57" s="268" t="s">
        <v>154</v>
      </c>
      <c r="J57" s="229">
        <f t="shared" si="8"/>
        <v>0.42876367840721508</v>
      </c>
      <c r="K57" s="311">
        <f t="shared" si="9"/>
        <v>0.3547039003299593</v>
      </c>
      <c r="L57" s="311">
        <f t="shared" si="10"/>
        <v>6.9923063539152036E-2</v>
      </c>
      <c r="M57" s="176">
        <f t="shared" si="11"/>
        <v>0.23055369681035165</v>
      </c>
      <c r="N57" s="176">
        <f t="shared" si="12"/>
        <v>0.30047676034950371</v>
      </c>
      <c r="P57" s="268" t="s">
        <v>46</v>
      </c>
      <c r="Q57" s="229">
        <v>0.59863560567469298</v>
      </c>
      <c r="S57" s="268" t="s">
        <v>46</v>
      </c>
      <c r="T57" s="176">
        <v>0.14599953550693989</v>
      </c>
    </row>
    <row r="58" spans="1:26" ht="15">
      <c r="A58" s="298" t="s">
        <v>256</v>
      </c>
      <c r="B58" s="457">
        <v>940897</v>
      </c>
      <c r="C58" s="457"/>
      <c r="D58" s="401"/>
      <c r="E58" s="401"/>
      <c r="I58" s="268" t="s">
        <v>155</v>
      </c>
      <c r="J58" s="229">
        <f t="shared" si="8"/>
        <v>0.44017282937152064</v>
      </c>
      <c r="K58" s="311">
        <f t="shared" si="9"/>
        <v>0.22381198151738885</v>
      </c>
      <c r="L58" s="311">
        <f t="shared" si="10"/>
        <v>1.0741631883524888E-2</v>
      </c>
      <c r="M58" s="176">
        <f t="shared" si="11"/>
        <v>0.26115680487799836</v>
      </c>
      <c r="N58" s="176">
        <f t="shared" si="12"/>
        <v>0.27189843676152325</v>
      </c>
      <c r="P58" s="268" t="s">
        <v>69</v>
      </c>
      <c r="Q58" s="229">
        <v>0.59728673905042795</v>
      </c>
      <c r="S58" s="268" t="s">
        <v>100</v>
      </c>
      <c r="T58" s="176">
        <v>0.16185390417884735</v>
      </c>
    </row>
    <row r="59" spans="1:26" ht="15">
      <c r="A59" s="157" t="s">
        <v>257</v>
      </c>
      <c r="B59" s="457">
        <f>B56-(B57+B58)</f>
        <v>37093224</v>
      </c>
      <c r="C59" s="457"/>
      <c r="D59" s="401"/>
      <c r="E59" s="401"/>
      <c r="I59" s="268" t="s">
        <v>122</v>
      </c>
      <c r="J59" s="229">
        <f t="shared" si="8"/>
        <v>0.48023247243754896</v>
      </c>
      <c r="K59" s="311">
        <f t="shared" si="9"/>
        <v>0.20976326304660231</v>
      </c>
      <c r="L59" s="311">
        <f t="shared" si="10"/>
        <v>2.7527369340866775E-2</v>
      </c>
      <c r="M59" s="176">
        <f t="shared" si="11"/>
        <v>0.24139876119837722</v>
      </c>
      <c r="N59" s="176">
        <f t="shared" si="12"/>
        <v>0.26892613053924402</v>
      </c>
      <c r="P59" s="268" t="s">
        <v>103</v>
      </c>
      <c r="Q59" s="229">
        <v>0.59429865263556869</v>
      </c>
      <c r="S59" s="268" t="s">
        <v>161</v>
      </c>
      <c r="T59" s="176">
        <v>0.16216676824155399</v>
      </c>
    </row>
    <row r="60" spans="1:26" ht="15">
      <c r="A60" s="157"/>
      <c r="B60" s="401"/>
      <c r="C60" s="402"/>
      <c r="D60" s="401"/>
      <c r="E60" s="401"/>
      <c r="I60" s="268" t="s">
        <v>156</v>
      </c>
      <c r="J60" s="229">
        <f t="shared" si="8"/>
        <v>0.43580005343485628</v>
      </c>
      <c r="K60" s="311">
        <f t="shared" si="9"/>
        <v>0.15836741791675538</v>
      </c>
      <c r="L60" s="311">
        <f t="shared" si="10"/>
        <v>1.8423355500247349E-2</v>
      </c>
      <c r="M60" s="176">
        <f t="shared" si="11"/>
        <v>0.34094791590868911</v>
      </c>
      <c r="N60" s="176">
        <f t="shared" si="12"/>
        <v>0.35937127140893649</v>
      </c>
      <c r="P60" s="268" t="s">
        <v>159</v>
      </c>
      <c r="Q60" s="229">
        <v>0.58638486632452103</v>
      </c>
      <c r="S60" s="268" t="s">
        <v>158</v>
      </c>
      <c r="T60" s="176">
        <v>0.18872341456596206</v>
      </c>
    </row>
    <row r="61" spans="1:26" ht="15">
      <c r="A61" s="157" t="s">
        <v>9</v>
      </c>
      <c r="B61" s="457">
        <v>19471055</v>
      </c>
      <c r="C61" s="457"/>
      <c r="D61" s="90">
        <f>B61/B59</f>
        <v>0.52492215289779076</v>
      </c>
      <c r="E61" s="401"/>
      <c r="I61" s="268" t="s">
        <v>157</v>
      </c>
      <c r="J61" s="229">
        <f t="shared" si="8"/>
        <v>0.5580630816631198</v>
      </c>
      <c r="K61" s="311">
        <f t="shared" si="9"/>
        <v>0.16580376711240988</v>
      </c>
      <c r="L61" s="311">
        <f t="shared" si="10"/>
        <v>3.7274084426515898E-2</v>
      </c>
      <c r="M61" s="176">
        <f t="shared" si="11"/>
        <v>0.15857764507829622</v>
      </c>
      <c r="N61" s="176">
        <f t="shared" si="12"/>
        <v>0.19585172950481211</v>
      </c>
      <c r="P61" s="268" t="s">
        <v>161</v>
      </c>
      <c r="Q61" s="229">
        <v>0.5829543124029094</v>
      </c>
      <c r="S61" s="268" t="s">
        <v>157</v>
      </c>
      <c r="T61" s="176">
        <v>0.19585172950481211</v>
      </c>
    </row>
    <row r="62" spans="1:26" ht="15">
      <c r="A62" s="157" t="s">
        <v>258</v>
      </c>
      <c r="B62" s="457">
        <v>6845432</v>
      </c>
      <c r="C62" s="457"/>
      <c r="D62" s="90">
        <f>B62/B59</f>
        <v>0.18454669780119409</v>
      </c>
      <c r="E62" s="90"/>
      <c r="I62" s="268" t="s">
        <v>100</v>
      </c>
      <c r="J62" s="229">
        <f t="shared" si="8"/>
        <v>0.56895447901586493</v>
      </c>
      <c r="K62" s="311">
        <f t="shared" si="9"/>
        <v>0.1584146539920685</v>
      </c>
      <c r="L62" s="311">
        <f t="shared" si="10"/>
        <v>4.7865462497926711E-2</v>
      </c>
      <c r="M62" s="176">
        <f t="shared" si="11"/>
        <v>0.11398844168092064</v>
      </c>
      <c r="N62" s="176">
        <f t="shared" si="12"/>
        <v>0.16185390417884735</v>
      </c>
      <c r="P62" s="268" t="s">
        <v>100</v>
      </c>
      <c r="Q62" s="229">
        <v>0.56895447901586493</v>
      </c>
      <c r="S62" s="268" t="s">
        <v>54</v>
      </c>
      <c r="T62" s="176">
        <v>0.19614970854550637</v>
      </c>
    </row>
    <row r="63" spans="1:26" ht="15">
      <c r="A63" s="157"/>
      <c r="B63" s="90"/>
      <c r="C63" s="90"/>
      <c r="D63" s="90"/>
      <c r="E63" s="90"/>
      <c r="I63" s="268" t="s">
        <v>127</v>
      </c>
      <c r="J63" s="229">
        <f t="shared" si="8"/>
        <v>0.5596460766251854</v>
      </c>
      <c r="K63" s="311">
        <f t="shared" si="9"/>
        <v>0.10288943626967598</v>
      </c>
      <c r="L63" s="311">
        <f t="shared" si="10"/>
        <v>2.6701645526584127E-2</v>
      </c>
      <c r="M63" s="176">
        <f t="shared" si="11"/>
        <v>0.24291142240793467</v>
      </c>
      <c r="N63" s="176">
        <f t="shared" si="12"/>
        <v>0.26961306793451884</v>
      </c>
      <c r="P63" s="268" t="s">
        <v>54</v>
      </c>
      <c r="Q63" s="229">
        <v>0.56790777322092212</v>
      </c>
      <c r="S63" s="268" t="s">
        <v>102</v>
      </c>
      <c r="T63" s="176">
        <v>0.19853430255582341</v>
      </c>
    </row>
    <row r="64" spans="1:26" ht="15">
      <c r="A64" s="157"/>
      <c r="B64" s="90"/>
      <c r="C64" s="157"/>
      <c r="D64" s="90"/>
      <c r="E64" s="90"/>
      <c r="I64" s="268" t="s">
        <v>158</v>
      </c>
      <c r="J64" s="229">
        <f t="shared" si="8"/>
        <v>0.56740568853427487</v>
      </c>
      <c r="K64" s="311">
        <f t="shared" si="9"/>
        <v>0.17384524670212745</v>
      </c>
      <c r="L64" s="311">
        <f t="shared" si="10"/>
        <v>6.0039983719673617E-2</v>
      </c>
      <c r="M64" s="176">
        <f t="shared" si="11"/>
        <v>0.12868343084628844</v>
      </c>
      <c r="N64" s="176">
        <f t="shared" si="12"/>
        <v>0.18872341456596206</v>
      </c>
      <c r="P64" s="268" t="s">
        <v>104</v>
      </c>
      <c r="Q64" s="229">
        <v>0.56751809045865564</v>
      </c>
      <c r="S64" s="269" t="s">
        <v>50</v>
      </c>
      <c r="T64" s="176">
        <v>0.19917281430530778</v>
      </c>
    </row>
    <row r="65" spans="1:20" ht="15">
      <c r="A65" s="157"/>
      <c r="B65" s="90"/>
      <c r="C65" s="90"/>
      <c r="D65" s="90"/>
      <c r="E65" s="90"/>
      <c r="I65" s="269" t="s">
        <v>50</v>
      </c>
      <c r="J65" s="229">
        <f t="shared" si="8"/>
        <v>0.53909138195106554</v>
      </c>
      <c r="K65" s="311">
        <f t="shared" si="9"/>
        <v>0.16344800280666602</v>
      </c>
      <c r="L65" s="311">
        <f t="shared" si="10"/>
        <v>8.5062240854325941E-2</v>
      </c>
      <c r="M65" s="176">
        <f t="shared" si="11"/>
        <v>0.11411057345098184</v>
      </c>
      <c r="N65" s="176">
        <f t="shared" si="12"/>
        <v>0.19917281430530778</v>
      </c>
      <c r="P65" s="268" t="s">
        <v>158</v>
      </c>
      <c r="Q65" s="229">
        <v>0.56740568853427487</v>
      </c>
      <c r="S65" s="268" t="s">
        <v>159</v>
      </c>
      <c r="T65" s="176">
        <v>0.20262734232379909</v>
      </c>
    </row>
    <row r="66" spans="1:20" ht="15">
      <c r="A66" s="157"/>
      <c r="B66" s="90"/>
      <c r="C66" s="90"/>
      <c r="D66" s="90"/>
      <c r="E66" s="90"/>
      <c r="I66" s="268" t="s">
        <v>159</v>
      </c>
      <c r="J66" s="229">
        <f t="shared" si="8"/>
        <v>0.58638486632452103</v>
      </c>
      <c r="K66" s="311">
        <f t="shared" si="9"/>
        <v>0.21869667734938139</v>
      </c>
      <c r="L66" s="311">
        <f t="shared" si="10"/>
        <v>1.0952829739859973E-2</v>
      </c>
      <c r="M66" s="176">
        <f t="shared" si="11"/>
        <v>0.19167451258393914</v>
      </c>
      <c r="N66" s="176">
        <f t="shared" si="12"/>
        <v>0.20262734232379909</v>
      </c>
      <c r="P66" s="268" t="s">
        <v>51</v>
      </c>
      <c r="Q66" s="229">
        <v>0.56272391934808819</v>
      </c>
      <c r="S66" s="268" t="s">
        <v>103</v>
      </c>
      <c r="T66" s="176">
        <v>0.20362740132151749</v>
      </c>
    </row>
    <row r="67" spans="1:20" ht="15">
      <c r="A67" s="157"/>
      <c r="B67" s="90"/>
      <c r="C67" s="90"/>
      <c r="D67" s="90"/>
      <c r="E67" s="90"/>
      <c r="I67" s="268" t="s">
        <v>160</v>
      </c>
      <c r="J67" s="229">
        <f t="shared" si="8"/>
        <v>0.53012786138690315</v>
      </c>
      <c r="K67" s="311">
        <f t="shared" si="9"/>
        <v>0.19295097972303246</v>
      </c>
      <c r="L67" s="311">
        <f t="shared" si="10"/>
        <v>4.0913929234734324E-2</v>
      </c>
      <c r="M67" s="176">
        <f t="shared" si="11"/>
        <v>0.19614008789652104</v>
      </c>
      <c r="N67" s="176">
        <f t="shared" si="12"/>
        <v>0.23705401713125537</v>
      </c>
      <c r="P67" s="268" t="s">
        <v>127</v>
      </c>
      <c r="Q67" s="229">
        <v>0.5596460766251854</v>
      </c>
      <c r="S67" s="268" t="s">
        <v>153</v>
      </c>
      <c r="T67" s="176">
        <v>0.20992413215533948</v>
      </c>
    </row>
    <row r="68" spans="1:20" ht="15">
      <c r="A68" s="157"/>
      <c r="B68" s="90"/>
      <c r="C68" s="157"/>
      <c r="D68" s="90"/>
      <c r="E68" s="90"/>
      <c r="I68" s="268" t="s">
        <v>161</v>
      </c>
      <c r="J68" s="229">
        <f t="shared" si="8"/>
        <v>0.5829543124029094</v>
      </c>
      <c r="K68" s="311">
        <f t="shared" si="9"/>
        <v>0.15521880226214607</v>
      </c>
      <c r="L68" s="311">
        <f t="shared" si="10"/>
        <v>4.4095002751452804E-2</v>
      </c>
      <c r="M68" s="176">
        <f t="shared" si="11"/>
        <v>0.11807176549010119</v>
      </c>
      <c r="N68" s="176">
        <f t="shared" si="12"/>
        <v>0.16216676824155399</v>
      </c>
      <c r="P68" s="268" t="s">
        <v>157</v>
      </c>
      <c r="Q68" s="229">
        <v>0.5580630816631198</v>
      </c>
      <c r="S68" s="268" t="s">
        <v>104</v>
      </c>
      <c r="T68" s="176">
        <v>0.21516621106458925</v>
      </c>
    </row>
    <row r="69" spans="1:20" ht="15">
      <c r="A69" s="157"/>
      <c r="B69" s="90"/>
      <c r="C69" s="90"/>
      <c r="D69" s="90"/>
      <c r="E69" s="90"/>
      <c r="I69" s="268" t="s">
        <v>69</v>
      </c>
      <c r="J69" s="229">
        <f t="shared" si="8"/>
        <v>0.59728673905042795</v>
      </c>
      <c r="K69" s="311">
        <f t="shared" si="9"/>
        <v>0.2148366705844417</v>
      </c>
      <c r="L69" s="311">
        <f t="shared" si="10"/>
        <v>3.9714817145093749E-2</v>
      </c>
      <c r="M69" s="176">
        <f t="shared" si="11"/>
        <v>6.7668795857269065E-2</v>
      </c>
      <c r="N69" s="176">
        <f t="shared" si="12"/>
        <v>0.10738361300236282</v>
      </c>
      <c r="P69" s="268" t="s">
        <v>153</v>
      </c>
      <c r="Q69" s="229">
        <v>0.55675723792462295</v>
      </c>
      <c r="S69" s="268" t="s">
        <v>106</v>
      </c>
      <c r="T69" s="176">
        <v>0.22123312514003127</v>
      </c>
    </row>
    <row r="70" spans="1:20" ht="15">
      <c r="A70" s="157"/>
      <c r="B70" s="90"/>
      <c r="C70" s="90"/>
      <c r="D70" s="90"/>
      <c r="E70" s="90"/>
      <c r="I70" s="268" t="s">
        <v>89</v>
      </c>
      <c r="J70" s="229">
        <f t="shared" si="8"/>
        <v>0.55452720337281669</v>
      </c>
      <c r="K70" s="311">
        <f t="shared" si="9"/>
        <v>0.16550893394900623</v>
      </c>
      <c r="L70" s="311">
        <f t="shared" si="10"/>
        <v>7.7755470788998193E-2</v>
      </c>
      <c r="M70" s="176">
        <f t="shared" si="11"/>
        <v>0.15408552499498093</v>
      </c>
      <c r="N70" s="176">
        <f t="shared" si="12"/>
        <v>0.23184099578397913</v>
      </c>
      <c r="P70" s="268" t="s">
        <v>89</v>
      </c>
      <c r="Q70" s="229">
        <v>0.55452720337281669</v>
      </c>
      <c r="S70" s="268" t="s">
        <v>51</v>
      </c>
      <c r="T70" s="176">
        <v>0.22678606544211782</v>
      </c>
    </row>
    <row r="71" spans="1:20" ht="15">
      <c r="A71" s="157"/>
      <c r="B71" s="90"/>
      <c r="C71" s="90"/>
      <c r="D71" s="90"/>
      <c r="E71" s="90"/>
      <c r="I71" s="268" t="s">
        <v>162</v>
      </c>
      <c r="J71" s="229">
        <f t="shared" si="8"/>
        <v>0.38059479540678381</v>
      </c>
      <c r="K71" s="311">
        <f t="shared" si="9"/>
        <v>0.18250609560181913</v>
      </c>
      <c r="L71" s="311">
        <f t="shared" si="10"/>
        <v>5.0780727461664968E-2</v>
      </c>
      <c r="M71" s="176">
        <f t="shared" si="11"/>
        <v>0.32177459289053917</v>
      </c>
      <c r="N71" s="176">
        <f t="shared" si="12"/>
        <v>0.37255532035220412</v>
      </c>
      <c r="P71" s="268" t="s">
        <v>102</v>
      </c>
      <c r="Q71" s="229">
        <v>0.54436373734910903</v>
      </c>
      <c r="S71" s="268" t="s">
        <v>89</v>
      </c>
      <c r="T71" s="176">
        <v>0.23184099578397913</v>
      </c>
    </row>
    <row r="72" spans="1:20" ht="15">
      <c r="A72" s="157"/>
      <c r="B72" s="90"/>
      <c r="C72" s="90"/>
      <c r="D72" s="90"/>
      <c r="E72" s="90"/>
      <c r="I72" s="268" t="s">
        <v>46</v>
      </c>
      <c r="J72" s="229">
        <f t="shared" si="8"/>
        <v>0.59863560567469298</v>
      </c>
      <c r="K72" s="311">
        <f t="shared" si="9"/>
        <v>0.20652151618796741</v>
      </c>
      <c r="L72" s="311">
        <f t="shared" si="10"/>
        <v>2.5021813641253325E-2</v>
      </c>
      <c r="M72" s="176">
        <f t="shared" si="11"/>
        <v>0.12097772186568657</v>
      </c>
      <c r="N72" s="176">
        <f t="shared" si="12"/>
        <v>0.14599953550693989</v>
      </c>
      <c r="P72" s="269" t="s">
        <v>50</v>
      </c>
      <c r="Q72" s="229">
        <v>0.53909138195106554</v>
      </c>
      <c r="S72" s="268" t="s">
        <v>160</v>
      </c>
      <c r="T72" s="176">
        <v>0.23705401713125537</v>
      </c>
    </row>
    <row r="73" spans="1:20" ht="15">
      <c r="A73" s="157"/>
      <c r="B73" s="90"/>
      <c r="C73" s="90"/>
      <c r="D73" s="90"/>
      <c r="E73" s="90"/>
      <c r="I73" s="268" t="s">
        <v>101</v>
      </c>
      <c r="J73" s="229">
        <f t="shared" si="8"/>
        <v>0.66235793676514376</v>
      </c>
      <c r="K73" s="311">
        <f t="shared" si="9"/>
        <v>0.16596963985338847</v>
      </c>
      <c r="L73" s="311">
        <f t="shared" si="10"/>
        <v>2.1165323122518429E-2</v>
      </c>
      <c r="M73" s="176">
        <f t="shared" si="11"/>
        <v>8.6192068373529648E-2</v>
      </c>
      <c r="N73" s="176">
        <f t="shared" si="12"/>
        <v>0.10735739149604809</v>
      </c>
      <c r="P73" s="268" t="s">
        <v>160</v>
      </c>
      <c r="Q73" s="229">
        <v>0.53012786138690315</v>
      </c>
      <c r="S73" s="268" t="s">
        <v>166</v>
      </c>
      <c r="T73" s="176">
        <v>0.2433527399374972</v>
      </c>
    </row>
    <row r="74" spans="1:20" ht="15">
      <c r="A74" s="157"/>
      <c r="B74" s="90"/>
      <c r="C74" s="90"/>
      <c r="D74" s="90"/>
      <c r="E74" s="90"/>
      <c r="I74" s="268" t="s">
        <v>163</v>
      </c>
      <c r="J74" s="229">
        <f t="shared" si="8"/>
        <v>0.38062564420773221</v>
      </c>
      <c r="K74" s="311">
        <f t="shared" si="9"/>
        <v>0.16291128462347243</v>
      </c>
      <c r="L74" s="311">
        <f t="shared" si="10"/>
        <v>9.2130582415498909E-3</v>
      </c>
      <c r="M74" s="176">
        <f t="shared" si="11"/>
        <v>0.34036234207215127</v>
      </c>
      <c r="N74" s="176">
        <f t="shared" si="12"/>
        <v>0.34957540031370116</v>
      </c>
      <c r="P74" s="268" t="s">
        <v>105</v>
      </c>
      <c r="Q74" s="229">
        <v>0.51381109173139039</v>
      </c>
      <c r="S74" s="268" t="s">
        <v>165</v>
      </c>
      <c r="T74" s="176">
        <v>0.25502005066973726</v>
      </c>
    </row>
    <row r="75" spans="1:20" ht="15">
      <c r="A75" s="157"/>
      <c r="B75" s="90"/>
      <c r="C75" s="90"/>
      <c r="D75" s="90"/>
      <c r="E75" s="90"/>
      <c r="I75" s="268" t="s">
        <v>164</v>
      </c>
      <c r="J75" s="229">
        <f t="shared" si="8"/>
        <v>0.4587978994398843</v>
      </c>
      <c r="K75" s="311">
        <f t="shared" si="9"/>
        <v>0.17616949312085767</v>
      </c>
      <c r="L75" s="311">
        <f t="shared" si="10"/>
        <v>5.1799819916510722E-3</v>
      </c>
      <c r="M75" s="176">
        <f t="shared" si="11"/>
        <v>0.26838214489801032</v>
      </c>
      <c r="N75" s="176">
        <f t="shared" si="12"/>
        <v>0.27356212688966142</v>
      </c>
      <c r="P75" s="268" t="s">
        <v>165</v>
      </c>
      <c r="Q75" s="229">
        <v>0.50638264652246767</v>
      </c>
      <c r="S75" s="268" t="s">
        <v>122</v>
      </c>
      <c r="T75" s="176">
        <v>0.26892613053924402</v>
      </c>
    </row>
    <row r="76" spans="1:20" ht="15">
      <c r="I76" s="268" t="s">
        <v>52</v>
      </c>
      <c r="J76" s="229">
        <f t="shared" si="8"/>
        <v>0.467260969308678</v>
      </c>
      <c r="K76" s="311">
        <f t="shared" si="9"/>
        <v>0.24558971705688043</v>
      </c>
      <c r="L76" s="311">
        <f t="shared" si="10"/>
        <v>3.3283893176931256E-2</v>
      </c>
      <c r="M76" s="176">
        <f t="shared" si="11"/>
        <v>0.23697186888217456</v>
      </c>
      <c r="N76" s="176">
        <f t="shared" si="12"/>
        <v>0.27025576205910584</v>
      </c>
      <c r="P76" s="268" t="s">
        <v>106</v>
      </c>
      <c r="Q76" s="229">
        <v>0.50567695953376868</v>
      </c>
      <c r="S76" s="268" t="s">
        <v>127</v>
      </c>
      <c r="T76" s="176">
        <v>0.26961306793451884</v>
      </c>
    </row>
    <row r="77" spans="1:20" ht="15">
      <c r="I77" s="268" t="s">
        <v>103</v>
      </c>
      <c r="J77" s="229">
        <f t="shared" si="8"/>
        <v>0.59429865263556869</v>
      </c>
      <c r="K77" s="311">
        <f t="shared" si="9"/>
        <v>0.16918918516673753</v>
      </c>
      <c r="L77" s="311">
        <f t="shared" si="10"/>
        <v>3.2759147755657678E-2</v>
      </c>
      <c r="M77" s="176">
        <f t="shared" si="11"/>
        <v>0.17086825356585983</v>
      </c>
      <c r="N77" s="176">
        <f t="shared" si="12"/>
        <v>0.20362740132151749</v>
      </c>
      <c r="P77" s="268" t="s">
        <v>122</v>
      </c>
      <c r="Q77" s="229">
        <v>0.48023247243754896</v>
      </c>
      <c r="S77" s="268" t="s">
        <v>52</v>
      </c>
      <c r="T77" s="176">
        <v>0.27025576205910584</v>
      </c>
    </row>
    <row r="78" spans="1:20" ht="15">
      <c r="I78" s="268" t="s">
        <v>165</v>
      </c>
      <c r="J78" s="229">
        <f t="shared" si="8"/>
        <v>0.50638264652246767</v>
      </c>
      <c r="K78" s="311">
        <f t="shared" si="9"/>
        <v>0.23259542381141823</v>
      </c>
      <c r="L78" s="311">
        <f t="shared" si="10"/>
        <v>3.8607036825874491E-2</v>
      </c>
      <c r="M78" s="176">
        <f t="shared" si="11"/>
        <v>0.21641301384386274</v>
      </c>
      <c r="N78" s="176">
        <f t="shared" si="12"/>
        <v>0.25502005066973726</v>
      </c>
      <c r="P78" s="268" t="s">
        <v>167</v>
      </c>
      <c r="Q78" s="229">
        <v>0.47918223115172265</v>
      </c>
      <c r="S78" s="268" t="s">
        <v>155</v>
      </c>
      <c r="T78" s="176">
        <v>0.27189843676152325</v>
      </c>
    </row>
    <row r="79" spans="1:20" ht="15">
      <c r="I79" s="268" t="s">
        <v>102</v>
      </c>
      <c r="J79" s="229">
        <f t="shared" si="8"/>
        <v>0.54436373734910903</v>
      </c>
      <c r="K79" s="311">
        <f t="shared" si="9"/>
        <v>0.1637796141633496</v>
      </c>
      <c r="L79" s="311">
        <f t="shared" si="10"/>
        <v>3.3029038649388096E-2</v>
      </c>
      <c r="M79" s="176">
        <f t="shared" si="11"/>
        <v>0.16550526390643533</v>
      </c>
      <c r="N79" s="176">
        <f t="shared" si="12"/>
        <v>0.19853430255582341</v>
      </c>
      <c r="P79" s="268" t="s">
        <v>52</v>
      </c>
      <c r="Q79" s="229">
        <v>0.467260969308678</v>
      </c>
      <c r="S79" s="268" t="s">
        <v>164</v>
      </c>
      <c r="T79" s="176">
        <v>0.27356212688966142</v>
      </c>
    </row>
    <row r="80" spans="1:20" ht="15">
      <c r="I80" s="268" t="s">
        <v>54</v>
      </c>
      <c r="J80" s="229">
        <f t="shared" si="8"/>
        <v>0.56790777322092212</v>
      </c>
      <c r="K80" s="311">
        <f t="shared" si="9"/>
        <v>0.17453428068104693</v>
      </c>
      <c r="L80" s="311">
        <f t="shared" si="10"/>
        <v>8.2033136737342013E-2</v>
      </c>
      <c r="M80" s="176">
        <f t="shared" si="11"/>
        <v>0.11411657180816435</v>
      </c>
      <c r="N80" s="176">
        <f t="shared" si="12"/>
        <v>0.19614970854550637</v>
      </c>
      <c r="P80" s="268" t="s">
        <v>164</v>
      </c>
      <c r="Q80" s="229">
        <v>0.4587978994398843</v>
      </c>
      <c r="S80" s="268" t="s">
        <v>105</v>
      </c>
      <c r="T80" s="176">
        <v>0.28053408111638173</v>
      </c>
    </row>
    <row r="81" spans="9:20" ht="15">
      <c r="I81" s="268" t="s">
        <v>105</v>
      </c>
      <c r="J81" s="229">
        <f t="shared" si="8"/>
        <v>0.51381109173139039</v>
      </c>
      <c r="K81" s="311">
        <f t="shared" si="9"/>
        <v>0.21242476314226183</v>
      </c>
      <c r="L81" s="311">
        <f t="shared" si="10"/>
        <v>0.10029029469785804</v>
      </c>
      <c r="M81" s="176">
        <f t="shared" si="11"/>
        <v>0.18024378641852368</v>
      </c>
      <c r="N81" s="176">
        <f t="shared" si="12"/>
        <v>0.28053408111638173</v>
      </c>
      <c r="P81" s="268" t="s">
        <v>155</v>
      </c>
      <c r="Q81" s="229">
        <v>0.44017282937152064</v>
      </c>
      <c r="S81" s="268" t="s">
        <v>154</v>
      </c>
      <c r="T81" s="176">
        <v>0.30047676034950371</v>
      </c>
    </row>
    <row r="82" spans="9:20" ht="15">
      <c r="I82" s="268" t="s">
        <v>106</v>
      </c>
      <c r="J82" s="229">
        <f t="shared" si="8"/>
        <v>0.50567695953376868</v>
      </c>
      <c r="K82" s="311">
        <f t="shared" si="9"/>
        <v>0.22330817943231246</v>
      </c>
      <c r="L82" s="311">
        <f t="shared" si="10"/>
        <v>9.4870958725426252E-2</v>
      </c>
      <c r="M82" s="176">
        <f t="shared" si="11"/>
        <v>0.12636216641460501</v>
      </c>
      <c r="N82" s="176">
        <f t="shared" si="12"/>
        <v>0.22123312514003127</v>
      </c>
      <c r="P82" s="268" t="s">
        <v>156</v>
      </c>
      <c r="Q82" s="229">
        <v>0.43580005343485628</v>
      </c>
      <c r="S82" s="268" t="s">
        <v>163</v>
      </c>
      <c r="T82" s="176">
        <v>0.34957540031370116</v>
      </c>
    </row>
    <row r="83" spans="9:20" ht="15">
      <c r="I83" s="268" t="s">
        <v>166</v>
      </c>
      <c r="J83" s="229">
        <f t="shared" si="8"/>
        <v>0.61272774449963729</v>
      </c>
      <c r="K83" s="311">
        <f t="shared" si="9"/>
        <v>0.2345250728314841</v>
      </c>
      <c r="L83" s="311">
        <f t="shared" si="10"/>
        <v>2.4335096440189209E-2</v>
      </c>
      <c r="M83" s="176">
        <f t="shared" si="11"/>
        <v>0.21901764349730798</v>
      </c>
      <c r="N83" s="176">
        <f t="shared" si="12"/>
        <v>0.2433527399374972</v>
      </c>
      <c r="P83" s="268" t="s">
        <v>154</v>
      </c>
      <c r="Q83" s="229">
        <v>0.42876367840721508</v>
      </c>
      <c r="S83" s="268" t="s">
        <v>167</v>
      </c>
      <c r="T83" s="176">
        <v>0.35602466921889048</v>
      </c>
    </row>
    <row r="84" spans="9:20" ht="15">
      <c r="I84" s="268" t="s">
        <v>104</v>
      </c>
      <c r="J84" s="229">
        <f t="shared" si="8"/>
        <v>0.56751809045865564</v>
      </c>
      <c r="K84" s="311">
        <f t="shared" si="9"/>
        <v>0.17579196407724143</v>
      </c>
      <c r="L84" s="311">
        <f t="shared" si="10"/>
        <v>3.026581114941811E-2</v>
      </c>
      <c r="M84" s="176">
        <f t="shared" si="11"/>
        <v>0.18490039991517115</v>
      </c>
      <c r="N84" s="176">
        <f t="shared" si="12"/>
        <v>0.21516621106458925</v>
      </c>
      <c r="P84" s="268" t="s">
        <v>163</v>
      </c>
      <c r="Q84" s="229">
        <v>0.38062564420773221</v>
      </c>
      <c r="S84" s="268" t="s">
        <v>156</v>
      </c>
      <c r="T84" s="176">
        <v>0.35937127140893649</v>
      </c>
    </row>
    <row r="85" spans="9:20" ht="15">
      <c r="I85" s="268" t="s">
        <v>167</v>
      </c>
      <c r="J85" s="229">
        <f t="shared" si="8"/>
        <v>0.47918223115172265</v>
      </c>
      <c r="K85" s="311">
        <f t="shared" si="9"/>
        <v>8.8666336433266227E-2</v>
      </c>
      <c r="L85" s="311">
        <f t="shared" si="10"/>
        <v>7.5239147873210474E-3</v>
      </c>
      <c r="M85" s="176">
        <f t="shared" si="11"/>
        <v>0.34850075443156942</v>
      </c>
      <c r="N85" s="176">
        <f t="shared" si="12"/>
        <v>0.35602466921889048</v>
      </c>
      <c r="P85" s="268" t="s">
        <v>162</v>
      </c>
      <c r="Q85" s="229">
        <v>0.38059479540678381</v>
      </c>
      <c r="S85" s="268" t="s">
        <v>162</v>
      </c>
      <c r="T85" s="176">
        <v>0.37255532035220412</v>
      </c>
    </row>
    <row r="87" spans="9:20">
      <c r="I87" s="187" t="s">
        <v>53</v>
      </c>
      <c r="J87" s="229">
        <f>J65</f>
        <v>0.53909138195106554</v>
      </c>
      <c r="K87" s="229">
        <f>K65</f>
        <v>0.16344800280666602</v>
      </c>
      <c r="L87" s="229">
        <f>L65</f>
        <v>8.5062240854325941E-2</v>
      </c>
      <c r="M87" s="229">
        <f>M65</f>
        <v>0.11411057345098184</v>
      </c>
      <c r="N87" s="229">
        <f>N65</f>
        <v>0.19917281430530778</v>
      </c>
    </row>
    <row r="88" spans="9:20">
      <c r="I88" s="187" t="s">
        <v>88</v>
      </c>
      <c r="J88" s="229">
        <f>MEDIAN(J84:J85,J79:J82,J76:J77,J67:J74,J61:J62,J59,J55:J57)</f>
        <v>0.55564222064871982</v>
      </c>
      <c r="K88" s="229">
        <f>MEDIAN(K84:K85,K79:K82,K76:K77,K67:K74,K61:K62,K59,K55:K57)</f>
        <v>0.17516312237914416</v>
      </c>
      <c r="L88" s="229">
        <f>MEDIAN(L84:L85,L79:L82,L76:L77,L67:L74,L61:L62,L59,L55:L57)</f>
        <v>3.7091461200691803E-2</v>
      </c>
      <c r="M88" s="229">
        <f>MEDIAN(M84:M85,M79:M82,M76:M77,M67:M74,M61:M62,M59,M55:M57)</f>
        <v>0.17555601999219175</v>
      </c>
      <c r="N88" s="229">
        <f>MEDIAN(N84:N85,N79:N82,N76:N77,N67:N74,N61:N62,N59,N55:N57)</f>
        <v>0.21819966810231026</v>
      </c>
    </row>
    <row r="89" spans="9:20">
      <c r="I89" s="187" t="s">
        <v>168</v>
      </c>
      <c r="J89" s="229">
        <f>MEDIAN(J83,J78,J75,J66,J64,J63,J60,J58)</f>
        <v>0.53301436157382653</v>
      </c>
      <c r="K89" s="229">
        <f>MEDIAN(K83,K78,K75,K66,K64,K63,K60,K58)</f>
        <v>0.19743308523511954</v>
      </c>
      <c r="L89" s="229">
        <f>MEDIAN(L83,L78,L75,L66,L64,L63,L60,L58)</f>
        <v>2.1379225970218279E-2</v>
      </c>
      <c r="M89" s="229">
        <f>MEDIAN(M83,M78,M75,M66,M64,M63,M60,M58)</f>
        <v>0.23096453295262132</v>
      </c>
      <c r="N89" s="229">
        <f>MEDIAN(N83,N78,N75,N66,N64,N63,N60,N58)</f>
        <v>0.26231655930212805</v>
      </c>
    </row>
  </sheetData>
  <mergeCells count="10">
    <mergeCell ref="A53:G53"/>
    <mergeCell ref="A1:G1"/>
    <mergeCell ref="A3:G3"/>
    <mergeCell ref="A51:G51"/>
    <mergeCell ref="B61:C61"/>
    <mergeCell ref="B62:C62"/>
    <mergeCell ref="B56:C56"/>
    <mergeCell ref="B57:C57"/>
    <mergeCell ref="B58:C58"/>
    <mergeCell ref="B59:C59"/>
  </mergeCells>
  <phoneticPr fontId="0" type="noConversion"/>
  <printOptions horizontalCentered="1"/>
  <pageMargins left="0.8" right="0.67" top="0.8" bottom="0.8" header="0.5" footer="0.5"/>
  <pageSetup scale="95" orientation="portrait" verticalDpi="360" r:id="rId1"/>
  <headerFooter alignWithMargins="0">
    <oddHeader xml:space="preserve">&amp;R&amp;8 </oddHeader>
    <oddFooter>&amp;C32</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44"/>
  </sheetPr>
  <dimension ref="A1:AP48"/>
  <sheetViews>
    <sheetView zoomScale="90" workbookViewId="0">
      <selection activeCell="A2" sqref="A1:H65536"/>
    </sheetView>
  </sheetViews>
  <sheetFormatPr defaultRowHeight="12.75"/>
  <cols>
    <col min="1" max="1" width="10.5703125" style="2" customWidth="1"/>
    <col min="2" max="2" width="11.7109375" style="24" customWidth="1"/>
    <col min="3" max="3" width="11.42578125" style="41" customWidth="1"/>
    <col min="4" max="4" width="11" style="41" customWidth="1"/>
    <col min="5" max="5" width="10.85546875" style="41" customWidth="1"/>
    <col min="6" max="6" width="11" style="41" customWidth="1"/>
    <col min="7" max="7" width="10.85546875" style="41" customWidth="1"/>
    <col min="8" max="8" width="11" style="41" customWidth="1"/>
    <col min="9" max="9" width="4.28515625" style="18" customWidth="1"/>
    <col min="10" max="10" width="8.140625" style="18" customWidth="1"/>
    <col min="11" max="11" width="16" style="18" customWidth="1"/>
    <col min="12" max="12" width="11.7109375" style="18" customWidth="1"/>
    <col min="13" max="13" width="13.28515625" style="18" customWidth="1"/>
    <col min="14" max="14" width="7.85546875" style="18" customWidth="1"/>
    <col min="15" max="16384" width="9.140625" style="18"/>
  </cols>
  <sheetData>
    <row r="1" spans="1:13" s="158" customFormat="1" ht="15.75">
      <c r="A1" s="443" t="s">
        <v>84</v>
      </c>
      <c r="B1" s="443"/>
      <c r="C1" s="443"/>
      <c r="D1" s="443"/>
      <c r="E1" s="443"/>
      <c r="F1" s="443"/>
      <c r="G1" s="443"/>
      <c r="H1" s="443"/>
    </row>
    <row r="2" spans="1:13" ht="15.75">
      <c r="A2" s="23"/>
    </row>
    <row r="3" spans="1:13" s="13" customFormat="1">
      <c r="A3" s="21"/>
      <c r="B3" s="63"/>
      <c r="C3" s="462" t="s">
        <v>29</v>
      </c>
      <c r="D3" s="463"/>
      <c r="E3" s="467" t="s">
        <v>32</v>
      </c>
      <c r="F3" s="463"/>
      <c r="G3" s="462" t="s">
        <v>260</v>
      </c>
      <c r="H3" s="463"/>
    </row>
    <row r="4" spans="1:13" s="13" customFormat="1">
      <c r="A4" s="68"/>
      <c r="B4" s="64" t="s">
        <v>62</v>
      </c>
      <c r="C4" s="65"/>
      <c r="D4" s="66" t="s">
        <v>64</v>
      </c>
      <c r="E4" s="67"/>
      <c r="F4" s="66" t="s">
        <v>64</v>
      </c>
      <c r="G4" s="65"/>
      <c r="H4" s="66" t="s">
        <v>64</v>
      </c>
    </row>
    <row r="5" spans="1:13" s="13" customFormat="1" ht="13.5" thickBot="1">
      <c r="A5" s="69"/>
      <c r="B5" s="70" t="s">
        <v>63</v>
      </c>
      <c r="C5" s="69" t="s">
        <v>31</v>
      </c>
      <c r="D5" s="71" t="s">
        <v>63</v>
      </c>
      <c r="E5" s="72" t="s">
        <v>31</v>
      </c>
      <c r="F5" s="71" t="s">
        <v>63</v>
      </c>
      <c r="G5" s="69" t="s">
        <v>31</v>
      </c>
      <c r="H5" s="71" t="s">
        <v>63</v>
      </c>
    </row>
    <row r="6" spans="1:13" ht="13.5" thickTop="1">
      <c r="A6" s="16"/>
      <c r="B6" s="61"/>
      <c r="C6" s="59"/>
      <c r="D6" s="52"/>
      <c r="E6" s="25"/>
      <c r="F6" s="52"/>
      <c r="G6" s="59"/>
      <c r="H6" s="52"/>
      <c r="J6" s="55"/>
      <c r="K6" s="55" t="s">
        <v>29</v>
      </c>
      <c r="L6" s="55" t="s">
        <v>32</v>
      </c>
      <c r="M6" s="55" t="s">
        <v>136</v>
      </c>
    </row>
    <row r="7" spans="1:13" ht="18" hidden="1" customHeight="1">
      <c r="A7" s="16" t="s">
        <v>11</v>
      </c>
      <c r="B7" s="82">
        <v>19216044</v>
      </c>
      <c r="C7" s="59">
        <v>9652591</v>
      </c>
      <c r="D7" s="73">
        <f t="shared" ref="D7:D18" si="0">C7/B7</f>
        <v>0.50231936396482024</v>
      </c>
      <c r="E7" s="25">
        <v>1442500</v>
      </c>
      <c r="F7" s="73">
        <f t="shared" ref="F7:F18" si="1">E7/B7</f>
        <v>7.5067480070299591E-2</v>
      </c>
      <c r="G7" s="59">
        <v>1442500</v>
      </c>
      <c r="H7" s="73">
        <f>G7/D7</f>
        <v>2871679.0621295357</v>
      </c>
      <c r="I7" s="14"/>
      <c r="J7" s="56" t="s">
        <v>11</v>
      </c>
      <c r="K7" s="57">
        <f t="shared" ref="K7:K18" si="2">D7</f>
        <v>0.50231936396482024</v>
      </c>
      <c r="L7" s="57">
        <f t="shared" ref="L7:L18" si="3">F7</f>
        <v>7.5067480070299591E-2</v>
      </c>
      <c r="M7" s="57"/>
    </row>
    <row r="8" spans="1:13" ht="18" hidden="1" customHeight="1">
      <c r="A8" s="16" t="s">
        <v>12</v>
      </c>
      <c r="B8" s="82">
        <v>20147679</v>
      </c>
      <c r="C8" s="59">
        <v>10017404</v>
      </c>
      <c r="D8" s="73">
        <f t="shared" si="0"/>
        <v>0.49719890812236983</v>
      </c>
      <c r="E8" s="25">
        <v>1629827</v>
      </c>
      <c r="F8" s="73">
        <f t="shared" si="1"/>
        <v>8.0894032508657704E-2</v>
      </c>
      <c r="G8" s="59">
        <v>1629827</v>
      </c>
      <c r="H8" s="73">
        <f>G8/D8</f>
        <v>3278018.0595225068</v>
      </c>
      <c r="J8" s="56" t="s">
        <v>12</v>
      </c>
      <c r="K8" s="58">
        <f t="shared" si="2"/>
        <v>0.49719890812236983</v>
      </c>
      <c r="L8" s="58">
        <f t="shared" si="3"/>
        <v>8.0894032508657704E-2</v>
      </c>
      <c r="M8" s="58"/>
    </row>
    <row r="9" spans="1:13" ht="18" hidden="1" customHeight="1">
      <c r="A9" s="16" t="s">
        <v>13</v>
      </c>
      <c r="B9" s="82">
        <v>21649867</v>
      </c>
      <c r="C9" s="59">
        <v>10118712</v>
      </c>
      <c r="D9" s="73">
        <f t="shared" si="0"/>
        <v>0.46737986889249711</v>
      </c>
      <c r="E9" s="25">
        <v>1990390</v>
      </c>
      <c r="F9" s="73">
        <f t="shared" si="1"/>
        <v>9.1935437755806995E-2</v>
      </c>
      <c r="G9" s="59">
        <v>1990390</v>
      </c>
      <c r="H9" s="73">
        <f>G9/D9</f>
        <v>4258613.0308017461</v>
      </c>
      <c r="J9" s="56" t="s">
        <v>13</v>
      </c>
      <c r="K9" s="58">
        <f t="shared" si="2"/>
        <v>0.46737986889249711</v>
      </c>
      <c r="L9" s="58">
        <f t="shared" si="3"/>
        <v>9.1935437755806995E-2</v>
      </c>
      <c r="M9" s="58"/>
    </row>
    <row r="10" spans="1:13" ht="18" hidden="1" customHeight="1">
      <c r="A10" s="16" t="s">
        <v>15</v>
      </c>
      <c r="B10" s="82">
        <v>23400889</v>
      </c>
      <c r="C10" s="59">
        <v>10753849</v>
      </c>
      <c r="D10" s="73">
        <f t="shared" si="0"/>
        <v>0.4595487376569326</v>
      </c>
      <c r="E10" s="25">
        <v>2987565</v>
      </c>
      <c r="F10" s="73">
        <f t="shared" si="1"/>
        <v>0.12766886762293517</v>
      </c>
      <c r="G10" s="59">
        <v>2987565</v>
      </c>
      <c r="H10" s="73">
        <f>G10/D10</f>
        <v>6501084.1183733381</v>
      </c>
      <c r="J10" s="56" t="s">
        <v>15</v>
      </c>
      <c r="K10" s="58">
        <f t="shared" si="2"/>
        <v>0.4595487376569326</v>
      </c>
      <c r="L10" s="58">
        <f t="shared" si="3"/>
        <v>0.12766886762293517</v>
      </c>
      <c r="M10" s="58"/>
    </row>
    <row r="11" spans="1:13" ht="18" hidden="1" customHeight="1">
      <c r="A11" s="16" t="s">
        <v>16</v>
      </c>
      <c r="B11" s="82">
        <v>29249533</v>
      </c>
      <c r="C11" s="345">
        <v>11648284</v>
      </c>
      <c r="D11" s="73">
        <f t="shared" si="0"/>
        <v>0.39823828982158449</v>
      </c>
      <c r="E11" s="25">
        <v>3470100</v>
      </c>
      <c r="F11" s="73">
        <f t="shared" si="1"/>
        <v>0.11863779158456991</v>
      </c>
      <c r="G11" s="59">
        <v>1672508</v>
      </c>
      <c r="H11" s="73">
        <f t="shared" ref="H11:H18" si="4">G11/B11</f>
        <v>5.7180673619643775E-2</v>
      </c>
      <c r="J11" s="56" t="s">
        <v>16</v>
      </c>
      <c r="K11" s="58">
        <f t="shared" si="2"/>
        <v>0.39823828982158449</v>
      </c>
      <c r="L11" s="58">
        <f t="shared" si="3"/>
        <v>0.11863779158456991</v>
      </c>
      <c r="M11" s="58">
        <f t="shared" ref="M11:M18" si="5">H11</f>
        <v>5.7180673619643775E-2</v>
      </c>
    </row>
    <row r="12" spans="1:13" ht="18" hidden="1" customHeight="1">
      <c r="A12" s="16" t="s">
        <v>7</v>
      </c>
      <c r="B12" s="82">
        <v>28264156</v>
      </c>
      <c r="C12" s="345">
        <v>12905553</v>
      </c>
      <c r="D12" s="73">
        <f t="shared" si="0"/>
        <v>0.45660493099457844</v>
      </c>
      <c r="E12" s="25">
        <v>3524680</v>
      </c>
      <c r="F12" s="73">
        <f t="shared" si="1"/>
        <v>0.12470494431179902</v>
      </c>
      <c r="G12" s="59">
        <v>2051105</v>
      </c>
      <c r="H12" s="73">
        <f t="shared" si="4"/>
        <v>7.2569122531024807E-2</v>
      </c>
      <c r="J12" s="56" t="s">
        <v>7</v>
      </c>
      <c r="K12" s="58">
        <f t="shared" si="2"/>
        <v>0.45660493099457844</v>
      </c>
      <c r="L12" s="58">
        <f t="shared" si="3"/>
        <v>0.12470494431179902</v>
      </c>
      <c r="M12" s="58">
        <f t="shared" si="5"/>
        <v>7.2569122531024807E-2</v>
      </c>
    </row>
    <row r="13" spans="1:13" ht="18" customHeight="1">
      <c r="A13" s="16" t="s">
        <v>18</v>
      </c>
      <c r="B13" s="82">
        <v>29364412</v>
      </c>
      <c r="C13" s="345">
        <v>14137099</v>
      </c>
      <c r="D13" s="73">
        <f t="shared" si="0"/>
        <v>0.4814364748730538</v>
      </c>
      <c r="E13" s="25">
        <v>4038550</v>
      </c>
      <c r="F13" s="73">
        <f t="shared" si="1"/>
        <v>0.13753212562199441</v>
      </c>
      <c r="G13" s="59">
        <v>3916334</v>
      </c>
      <c r="H13" s="73">
        <f t="shared" si="4"/>
        <v>0.13337008076306789</v>
      </c>
      <c r="J13" s="56" t="str">
        <f>A13</f>
        <v>2001-02</v>
      </c>
      <c r="K13" s="58">
        <f t="shared" si="2"/>
        <v>0.4814364748730538</v>
      </c>
      <c r="L13" s="58">
        <f t="shared" si="3"/>
        <v>0.13753212562199441</v>
      </c>
      <c r="M13" s="58">
        <f t="shared" si="5"/>
        <v>0.13337008076306789</v>
      </c>
    </row>
    <row r="14" spans="1:13" ht="18" customHeight="1">
      <c r="A14" s="16" t="s">
        <v>37</v>
      </c>
      <c r="B14" s="61">
        <v>32016023</v>
      </c>
      <c r="C14" s="59">
        <v>14829912</v>
      </c>
      <c r="D14" s="73">
        <f t="shared" si="0"/>
        <v>0.46320281566514365</v>
      </c>
      <c r="E14" s="25">
        <v>3969255</v>
      </c>
      <c r="F14" s="73">
        <f t="shared" si="1"/>
        <v>0.12397714107089441</v>
      </c>
      <c r="G14" s="59">
        <v>5358653</v>
      </c>
      <c r="H14" s="73">
        <f t="shared" si="4"/>
        <v>0.16737409890041621</v>
      </c>
      <c r="J14" s="56" t="s">
        <v>37</v>
      </c>
      <c r="K14" s="58">
        <f t="shared" si="2"/>
        <v>0.46320281566514365</v>
      </c>
      <c r="L14" s="58">
        <f t="shared" si="3"/>
        <v>0.12397714107089441</v>
      </c>
      <c r="M14" s="58">
        <f t="shared" si="5"/>
        <v>0.16737409890041621</v>
      </c>
    </row>
    <row r="15" spans="1:13" ht="18" customHeight="1">
      <c r="A15" s="16" t="s">
        <v>97</v>
      </c>
      <c r="B15" s="61">
        <v>32863434</v>
      </c>
      <c r="C15" s="59">
        <v>15912149</v>
      </c>
      <c r="D15" s="73">
        <f t="shared" si="0"/>
        <v>0.48419008798654456</v>
      </c>
      <c r="E15" s="25">
        <v>3780120</v>
      </c>
      <c r="F15" s="73">
        <f t="shared" si="1"/>
        <v>0.11502510662762754</v>
      </c>
      <c r="G15" s="59">
        <v>4430843</v>
      </c>
      <c r="H15" s="73">
        <f t="shared" si="4"/>
        <v>0.13482592841636695</v>
      </c>
      <c r="J15" s="56" t="s">
        <v>97</v>
      </c>
      <c r="K15" s="58">
        <f t="shared" si="2"/>
        <v>0.48419008798654456</v>
      </c>
      <c r="L15" s="58">
        <f t="shared" si="3"/>
        <v>0.11502510662762754</v>
      </c>
      <c r="M15" s="58">
        <f t="shared" si="5"/>
        <v>0.13482592841636695</v>
      </c>
    </row>
    <row r="16" spans="1:13" ht="18" customHeight="1">
      <c r="A16" s="16" t="s">
        <v>128</v>
      </c>
      <c r="B16" s="61">
        <v>35048686</v>
      </c>
      <c r="C16" s="59">
        <v>17620225</v>
      </c>
      <c r="D16" s="73">
        <f t="shared" si="0"/>
        <v>0.50273568030481941</v>
      </c>
      <c r="E16" s="25">
        <v>3565600</v>
      </c>
      <c r="F16" s="73">
        <f t="shared" si="1"/>
        <v>0.10173277252105828</v>
      </c>
      <c r="G16" s="59">
        <v>4644311</v>
      </c>
      <c r="H16" s="73">
        <f t="shared" si="4"/>
        <v>0.13251027442227079</v>
      </c>
      <c r="J16" s="56" t="str">
        <f>A16</f>
        <v>2004-05</v>
      </c>
      <c r="K16" s="58">
        <f t="shared" si="2"/>
        <v>0.50273568030481941</v>
      </c>
      <c r="L16" s="58">
        <f t="shared" si="3"/>
        <v>0.10173277252105828</v>
      </c>
      <c r="M16" s="58">
        <f t="shared" si="5"/>
        <v>0.13251027442227079</v>
      </c>
    </row>
    <row r="17" spans="1:42" ht="18" customHeight="1">
      <c r="A17" s="16" t="s">
        <v>169</v>
      </c>
      <c r="B17" s="61">
        <v>35850077</v>
      </c>
      <c r="C17" s="59">
        <v>19471055</v>
      </c>
      <c r="D17" s="73">
        <f t="shared" si="0"/>
        <v>0.54312449593901846</v>
      </c>
      <c r="E17" s="25">
        <v>2661736</v>
      </c>
      <c r="F17" s="73">
        <f t="shared" si="1"/>
        <v>7.4246311939581047E-2</v>
      </c>
      <c r="G17" s="59">
        <v>4051234</v>
      </c>
      <c r="H17" s="73">
        <f t="shared" si="4"/>
        <v>0.11300488978029252</v>
      </c>
      <c r="J17" s="56" t="str">
        <f>A17</f>
        <v>2005-06</v>
      </c>
      <c r="K17" s="58">
        <f t="shared" si="2"/>
        <v>0.54312449593901846</v>
      </c>
      <c r="L17" s="58">
        <f t="shared" si="3"/>
        <v>7.4246311939581047E-2</v>
      </c>
      <c r="M17" s="58">
        <f t="shared" si="5"/>
        <v>0.11300488978029252</v>
      </c>
    </row>
    <row r="18" spans="1:42" ht="18" customHeight="1">
      <c r="A18" s="19" t="s">
        <v>250</v>
      </c>
      <c r="B18" s="62">
        <v>38473830</v>
      </c>
      <c r="C18" s="60">
        <v>20714965</v>
      </c>
      <c r="D18" s="74">
        <f t="shared" si="0"/>
        <v>0.53841702268788938</v>
      </c>
      <c r="E18" s="53">
        <v>2908890</v>
      </c>
      <c r="F18" s="74">
        <f t="shared" si="1"/>
        <v>7.5606977522123475E-2</v>
      </c>
      <c r="G18" s="60">
        <v>4619115</v>
      </c>
      <c r="H18" s="74">
        <f t="shared" si="4"/>
        <v>0.12005862166568808</v>
      </c>
      <c r="J18" s="19" t="str">
        <f>A18</f>
        <v>2006-07*</v>
      </c>
      <c r="K18" s="58">
        <f t="shared" si="2"/>
        <v>0.53841702268788938</v>
      </c>
      <c r="L18" s="58">
        <f t="shared" si="3"/>
        <v>7.5606977522123475E-2</v>
      </c>
      <c r="M18" s="58">
        <f t="shared" si="5"/>
        <v>0.12005862166568808</v>
      </c>
    </row>
    <row r="19" spans="1:42" ht="17.25" customHeight="1">
      <c r="A19" s="399" t="s">
        <v>251</v>
      </c>
      <c r="D19" s="22"/>
      <c r="F19" s="22"/>
      <c r="H19" s="22"/>
    </row>
    <row r="20" spans="1:42">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8"/>
      <c r="AM20" s="158"/>
      <c r="AN20" s="158"/>
      <c r="AO20" s="158"/>
      <c r="AP20" s="158"/>
    </row>
    <row r="21" spans="1:42">
      <c r="J21" s="158"/>
      <c r="K21" s="191"/>
      <c r="L21" s="191"/>
      <c r="M21" s="191"/>
      <c r="N21" s="191"/>
      <c r="O21" s="191"/>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row>
    <row r="22" spans="1:42">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row>
    <row r="23" spans="1:42">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8"/>
    </row>
    <row r="24" spans="1:42">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row>
    <row r="25" spans="1:42">
      <c r="J25" s="158"/>
      <c r="K25" s="191"/>
      <c r="L25" s="191"/>
      <c r="M25" s="191"/>
      <c r="N25" s="191"/>
      <c r="O25" s="191"/>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8"/>
      <c r="AO25" s="158"/>
      <c r="AP25" s="158"/>
    </row>
    <row r="43" spans="1:8" ht="26.25" customHeight="1">
      <c r="A43" s="456" t="s">
        <v>93</v>
      </c>
      <c r="B43" s="455"/>
      <c r="C43" s="455"/>
      <c r="D43" s="455"/>
      <c r="E43" s="455"/>
      <c r="F43" s="455"/>
      <c r="G43" s="455"/>
      <c r="H43" s="455"/>
    </row>
    <row r="45" spans="1:8" ht="29.25" customHeight="1">
      <c r="A45" s="464" t="s">
        <v>124</v>
      </c>
      <c r="B45" s="464"/>
      <c r="C45" s="464"/>
      <c r="D45" s="464"/>
      <c r="E45" s="464"/>
      <c r="F45" s="464"/>
      <c r="G45" s="464"/>
      <c r="H45" s="464"/>
    </row>
    <row r="47" spans="1:8" ht="15.75" customHeight="1">
      <c r="A47" s="444" t="s">
        <v>70</v>
      </c>
      <c r="B47" s="466"/>
      <c r="C47" s="466"/>
      <c r="D47" s="466"/>
      <c r="E47" s="466"/>
      <c r="F47" s="466"/>
      <c r="G47" s="170"/>
      <c r="H47" s="170"/>
    </row>
    <row r="48" spans="1:8" ht="47.25" customHeight="1">
      <c r="A48" s="465" t="s">
        <v>252</v>
      </c>
      <c r="B48" s="465"/>
      <c r="C48" s="465"/>
      <c r="D48" s="465"/>
      <c r="E48" s="465"/>
      <c r="F48" s="465"/>
      <c r="G48" s="465"/>
      <c r="H48" s="465"/>
    </row>
  </sheetData>
  <mergeCells count="8">
    <mergeCell ref="G3:H3"/>
    <mergeCell ref="A1:H1"/>
    <mergeCell ref="A45:H45"/>
    <mergeCell ref="A48:H48"/>
    <mergeCell ref="A47:F47"/>
    <mergeCell ref="C3:D3"/>
    <mergeCell ref="E3:F3"/>
    <mergeCell ref="A43:H43"/>
  </mergeCells>
  <phoneticPr fontId="0" type="noConversion"/>
  <printOptions horizontalCentered="1"/>
  <pageMargins left="0.8" right="0.8" top="0.8" bottom="0.8" header="0.5" footer="0.5"/>
  <pageSetup orientation="portrait" verticalDpi="360" r:id="rId1"/>
  <headerFooter alignWithMargins="0">
    <oddFooter>&amp;C33</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indexed="44"/>
  </sheetPr>
  <dimension ref="A1:BU78"/>
  <sheetViews>
    <sheetView zoomScale="90" workbookViewId="0">
      <selection activeCell="J1" sqref="J1"/>
    </sheetView>
  </sheetViews>
  <sheetFormatPr defaultRowHeight="12.75"/>
  <cols>
    <col min="1" max="1" width="14.85546875" style="3" customWidth="1"/>
    <col min="2" max="2" width="11.85546875" style="24" customWidth="1"/>
    <col min="3" max="3" width="1.5703125" style="85" customWidth="1"/>
    <col min="4" max="6" width="15.28515625" style="85" customWidth="1"/>
    <col min="7" max="7" width="20" style="85" customWidth="1"/>
    <col min="8" max="8" width="3.7109375" style="85" customWidth="1"/>
    <col min="9" max="9" width="10.5703125" style="85" customWidth="1"/>
    <col min="10" max="10" width="11.140625" style="85" customWidth="1"/>
    <col min="11" max="11" width="12.42578125" style="85" customWidth="1"/>
    <col min="12" max="12" width="11" style="25" customWidth="1"/>
    <col min="13" max="13" width="11" style="99" customWidth="1"/>
    <col min="14" max="14" width="11.85546875" style="99" customWidth="1"/>
    <col min="15" max="15" width="3.7109375" style="90" customWidth="1"/>
    <col min="16" max="16" width="11.7109375" style="3" customWidth="1"/>
    <col min="17" max="17" width="11.85546875" style="3" customWidth="1"/>
    <col min="18" max="18" width="10.140625" style="3" bestFit="1" customWidth="1"/>
    <col min="19" max="19" width="11.7109375" style="85" customWidth="1"/>
    <col min="20" max="20" width="10.140625" style="3" bestFit="1" customWidth="1"/>
    <col min="21" max="24" width="9.28515625" style="3" bestFit="1" customWidth="1"/>
    <col min="25" max="25" width="10.140625" style="3" bestFit="1" customWidth="1"/>
    <col min="26" max="27" width="9.140625" style="3"/>
    <col min="28" max="28" width="15" style="3" customWidth="1"/>
    <col min="29" max="29" width="12" style="3" customWidth="1"/>
    <col min="30" max="30" width="13.140625" style="3" customWidth="1"/>
    <col min="31" max="31" width="11.5703125" style="3" customWidth="1"/>
    <col min="32" max="32" width="14.28515625" style="3" customWidth="1"/>
    <col min="33" max="33" width="11.140625" style="3" customWidth="1"/>
    <col min="34" max="35" width="9.140625" style="3"/>
    <col min="36" max="36" width="11.7109375" style="3" customWidth="1"/>
    <col min="37" max="37" width="12.140625" style="3" customWidth="1"/>
    <col min="38" max="16384" width="9.140625" style="3"/>
  </cols>
  <sheetData>
    <row r="1" spans="1:54" ht="24.75" customHeight="1" thickTop="1" thickBot="1">
      <c r="A1" s="459" t="s">
        <v>85</v>
      </c>
      <c r="B1" s="460"/>
      <c r="C1" s="460"/>
      <c r="D1" s="460"/>
      <c r="E1" s="460"/>
      <c r="F1" s="460"/>
      <c r="G1" s="468"/>
      <c r="H1" s="98"/>
      <c r="I1" s="92"/>
      <c r="J1" s="224"/>
      <c r="K1" s="92"/>
      <c r="L1" s="257"/>
      <c r="M1" s="259"/>
      <c r="N1" s="85"/>
      <c r="O1" s="259"/>
      <c r="P1" s="315" t="s">
        <v>243</v>
      </c>
      <c r="Q1" s="92"/>
      <c r="R1" s="92"/>
      <c r="S1" s="92"/>
      <c r="T1" s="92" t="s">
        <v>197</v>
      </c>
      <c r="Z1" s="92"/>
      <c r="AA1" s="121"/>
      <c r="AB1" s="121"/>
      <c r="AC1" s="121"/>
      <c r="AD1" s="121"/>
      <c r="AE1" s="121"/>
      <c r="AF1" s="121"/>
      <c r="AG1" s="121"/>
      <c r="AH1" s="121"/>
      <c r="AI1" s="121"/>
      <c r="AJ1" s="121"/>
      <c r="AK1" s="121"/>
      <c r="AL1" s="121"/>
      <c r="AM1" s="121"/>
      <c r="AN1" s="121"/>
      <c r="AO1" s="121"/>
      <c r="AP1" s="92"/>
      <c r="AQ1" s="92"/>
      <c r="AR1" s="92"/>
      <c r="AS1" s="92"/>
      <c r="AT1" s="92"/>
      <c r="AU1" s="92"/>
      <c r="AV1" s="92"/>
      <c r="AW1" s="92"/>
      <c r="AX1" s="92"/>
    </row>
    <row r="2" spans="1:54" s="92" customFormat="1" ht="8.25" customHeight="1" thickTop="1" thickBot="1">
      <c r="A2" s="154"/>
      <c r="B2" s="219"/>
      <c r="C2" s="154"/>
      <c r="D2" s="154"/>
      <c r="E2" s="154"/>
      <c r="F2" s="154"/>
      <c r="G2" s="86"/>
      <c r="I2" s="85"/>
      <c r="J2" s="85"/>
      <c r="K2" s="85"/>
      <c r="L2" s="25"/>
      <c r="M2" s="99"/>
      <c r="N2" s="99"/>
      <c r="O2" s="90"/>
      <c r="P2" s="3"/>
      <c r="Q2" s="3"/>
      <c r="R2" s="3"/>
      <c r="S2" s="85"/>
      <c r="Z2" s="3"/>
      <c r="AA2" s="120"/>
      <c r="AB2" s="120"/>
      <c r="AC2" s="120"/>
      <c r="AD2" s="120"/>
      <c r="AE2" s="120"/>
      <c r="AF2" s="120"/>
      <c r="AG2" s="120"/>
      <c r="AH2" s="120"/>
      <c r="AI2" s="120"/>
      <c r="AJ2" s="120"/>
      <c r="AK2" s="120"/>
      <c r="AL2" s="120"/>
      <c r="AM2" s="120"/>
      <c r="AN2" s="120"/>
      <c r="AO2" s="120"/>
    </row>
    <row r="3" spans="1:54" s="92" customFormat="1" ht="15" customHeight="1">
      <c r="A3" s="443" t="s">
        <v>212</v>
      </c>
      <c r="B3" s="443"/>
      <c r="C3" s="443"/>
      <c r="D3" s="443"/>
      <c r="E3" s="443"/>
      <c r="F3" s="443"/>
      <c r="G3" s="443"/>
      <c r="I3" s="85"/>
      <c r="J3" s="85"/>
      <c r="K3" s="85"/>
      <c r="L3" s="25"/>
      <c r="M3" s="316"/>
      <c r="N3" s="208"/>
      <c r="O3" s="36"/>
      <c r="P3" s="179"/>
      <c r="Q3" s="180" t="s">
        <v>74</v>
      </c>
      <c r="R3" s="181" t="s">
        <v>77</v>
      </c>
      <c r="S3" s="385">
        <v>2004</v>
      </c>
      <c r="T3" s="255"/>
      <c r="U3" s="255" t="s">
        <v>138</v>
      </c>
      <c r="V3" s="255"/>
      <c r="W3" s="255"/>
      <c r="X3" s="255"/>
      <c r="Y3" s="255"/>
      <c r="Z3" s="3"/>
      <c r="AA3" s="120"/>
      <c r="AB3" s="121"/>
      <c r="AC3" s="120"/>
      <c r="AD3" s="120"/>
      <c r="AE3" s="120"/>
      <c r="AF3" s="120"/>
      <c r="AG3" s="120"/>
      <c r="AH3" s="120"/>
      <c r="AI3" s="120"/>
      <c r="AJ3" s="120"/>
      <c r="AK3" s="120"/>
      <c r="AL3" s="120"/>
      <c r="AM3" s="90"/>
      <c r="AN3" s="395"/>
      <c r="AO3" s="120"/>
      <c r="AP3" s="3"/>
      <c r="AQ3" s="3"/>
      <c r="AR3" s="3"/>
      <c r="AS3" s="3"/>
      <c r="AT3" s="3"/>
      <c r="AU3" s="3"/>
      <c r="AV3" s="3"/>
      <c r="AW3" s="3"/>
    </row>
    <row r="4" spans="1:54" ht="14.25" customHeight="1">
      <c r="A4" s="83"/>
      <c r="I4" s="3"/>
      <c r="J4" s="313"/>
      <c r="K4" s="314" t="s">
        <v>147</v>
      </c>
      <c r="L4" s="316" t="s">
        <v>198</v>
      </c>
      <c r="M4" s="317"/>
      <c r="N4" s="318"/>
      <c r="O4" s="221"/>
      <c r="P4" s="182" t="s">
        <v>39</v>
      </c>
      <c r="Q4" s="183" t="s">
        <v>73</v>
      </c>
      <c r="R4" s="184" t="s">
        <v>76</v>
      </c>
      <c r="S4" s="284" t="s">
        <v>121</v>
      </c>
      <c r="T4" s="255" t="s">
        <v>146</v>
      </c>
      <c r="U4" s="255" t="s">
        <v>139</v>
      </c>
      <c r="V4" s="255" t="s">
        <v>144</v>
      </c>
      <c r="W4" s="255" t="s">
        <v>142</v>
      </c>
      <c r="X4" s="255" t="s">
        <v>87</v>
      </c>
      <c r="Y4" s="255" t="s">
        <v>17</v>
      </c>
      <c r="AA4" s="120"/>
      <c r="AB4" s="120"/>
      <c r="AC4" s="120"/>
      <c r="AD4" s="120"/>
      <c r="AE4" s="120"/>
      <c r="AF4" s="120"/>
      <c r="AG4" s="120"/>
      <c r="AH4" s="120"/>
      <c r="AI4" s="120"/>
      <c r="AJ4" s="120"/>
      <c r="AK4" s="120"/>
      <c r="AL4" s="120"/>
      <c r="AM4" s="90"/>
      <c r="AN4" s="396"/>
      <c r="AO4" s="120"/>
    </row>
    <row r="5" spans="1:54" ht="13.5" thickBot="1">
      <c r="A5" s="157" t="s">
        <v>281</v>
      </c>
      <c r="B5" s="152"/>
      <c r="I5" s="319" t="s">
        <v>107</v>
      </c>
      <c r="J5" s="320" t="s">
        <v>147</v>
      </c>
      <c r="K5" s="321" t="s">
        <v>59</v>
      </c>
      <c r="L5" s="322" t="s">
        <v>31</v>
      </c>
      <c r="M5" s="323" t="s">
        <v>199</v>
      </c>
      <c r="N5" s="323" t="s">
        <v>200</v>
      </c>
      <c r="O5" s="324"/>
      <c r="P5" s="325" t="s">
        <v>71</v>
      </c>
      <c r="Q5" s="326" t="s">
        <v>72</v>
      </c>
      <c r="R5" s="327" t="s">
        <v>75</v>
      </c>
      <c r="S5" s="285" t="s">
        <v>42</v>
      </c>
      <c r="T5" s="328" t="s">
        <v>110</v>
      </c>
      <c r="U5" s="328" t="s">
        <v>140</v>
      </c>
      <c r="V5" s="328" t="s">
        <v>143</v>
      </c>
      <c r="W5" s="328" t="s">
        <v>141</v>
      </c>
      <c r="X5" s="328" t="s">
        <v>145</v>
      </c>
      <c r="Y5" s="328" t="s">
        <v>145</v>
      </c>
      <c r="Z5" s="157"/>
      <c r="AA5" s="120"/>
      <c r="AB5" s="121"/>
      <c r="AC5" s="121"/>
      <c r="AD5" s="120"/>
      <c r="AE5" s="397"/>
      <c r="AF5" s="397"/>
      <c r="AG5" s="397"/>
      <c r="AH5" s="397"/>
      <c r="AI5" s="397"/>
      <c r="AJ5" s="397"/>
      <c r="AK5" s="120"/>
      <c r="AL5" s="120"/>
      <c r="AM5" s="228"/>
      <c r="AN5" s="396"/>
      <c r="AO5" s="120"/>
    </row>
    <row r="6" spans="1:54" ht="15.75" thickTop="1">
      <c r="A6" s="276"/>
      <c r="B6" s="152"/>
      <c r="C6" s="88"/>
      <c r="D6" s="89"/>
      <c r="E6" s="89"/>
      <c r="F6" s="89"/>
      <c r="G6" s="89"/>
      <c r="H6" s="89"/>
      <c r="I6" s="268" t="s">
        <v>51</v>
      </c>
      <c r="J6" s="329">
        <f>Y6-SUM(T6:X6)</f>
        <v>44724301</v>
      </c>
      <c r="K6" s="330">
        <f>J6/S6</f>
        <v>23225.536597474518</v>
      </c>
      <c r="L6" s="330">
        <f>SUM(P6:R6)</f>
        <v>34660745</v>
      </c>
      <c r="M6" s="331">
        <f>L6/J6</f>
        <v>0.77498684663623918</v>
      </c>
      <c r="N6" s="330">
        <f>L6/S6</f>
        <v>17999.485369111346</v>
      </c>
      <c r="P6" s="393">
        <v>17790604</v>
      </c>
      <c r="Q6" s="393">
        <v>5422813</v>
      </c>
      <c r="R6" s="393">
        <v>11447328</v>
      </c>
      <c r="S6" s="283">
        <v>1925.652</v>
      </c>
      <c r="T6" s="393">
        <v>9355932</v>
      </c>
      <c r="U6" s="393">
        <v>0</v>
      </c>
      <c r="V6" s="393">
        <v>0</v>
      </c>
      <c r="W6" s="393">
        <v>0</v>
      </c>
      <c r="X6" s="393">
        <v>0</v>
      </c>
      <c r="Y6" s="393">
        <v>54080233</v>
      </c>
      <c r="Z6" s="83"/>
      <c r="AA6" s="388"/>
      <c r="AB6" s="388"/>
      <c r="AC6" s="388"/>
      <c r="AD6" s="388"/>
      <c r="AE6" s="388"/>
      <c r="AF6" s="388"/>
      <c r="AG6" s="388"/>
      <c r="AH6" s="388"/>
      <c r="AI6" s="388"/>
      <c r="AJ6" s="388"/>
      <c r="AK6" s="120"/>
      <c r="AL6" s="120"/>
      <c r="AM6" s="192"/>
      <c r="AN6" s="398"/>
      <c r="AO6" s="120"/>
    </row>
    <row r="7" spans="1:54" ht="15">
      <c r="A7" s="120"/>
      <c r="B7" s="264"/>
      <c r="C7" s="90"/>
      <c r="I7" s="268" t="s">
        <v>153</v>
      </c>
      <c r="J7" s="329">
        <f t="shared" ref="J7:J36" si="0">Y7-SUM(T7:X7)</f>
        <v>44601476</v>
      </c>
      <c r="K7" s="330">
        <f t="shared" ref="K7:K36" si="1">J7/S7</f>
        <v>19607.992058586391</v>
      </c>
      <c r="L7" s="258">
        <f t="shared" ref="L7:L36" si="2">SUM(P7:R7)</f>
        <v>34570683</v>
      </c>
      <c r="M7" s="331">
        <f t="shared" ref="M7:M36" si="3">L7/J7</f>
        <v>0.77510177017460136</v>
      </c>
      <c r="N7" s="330">
        <f t="shared" ref="N7:N36" si="4">L7/S7</f>
        <v>15198.189354179838</v>
      </c>
      <c r="P7" s="393">
        <v>19681055</v>
      </c>
      <c r="Q7" s="393">
        <v>9202498</v>
      </c>
      <c r="R7" s="393">
        <v>5687130</v>
      </c>
      <c r="S7" s="283">
        <v>2274.6579999999999</v>
      </c>
      <c r="T7" s="393">
        <v>9719944</v>
      </c>
      <c r="U7" s="393">
        <v>0</v>
      </c>
      <c r="V7" s="393">
        <v>0</v>
      </c>
      <c r="W7" s="393">
        <v>0</v>
      </c>
      <c r="X7" s="393">
        <v>0</v>
      </c>
      <c r="Y7" s="393">
        <v>54321420</v>
      </c>
      <c r="AA7" s="388"/>
      <c r="AB7" s="388"/>
      <c r="AC7" s="388"/>
      <c r="AD7" s="388"/>
      <c r="AE7" s="388"/>
      <c r="AF7" s="388"/>
      <c r="AG7" s="388"/>
      <c r="AH7" s="388"/>
      <c r="AI7" s="388"/>
      <c r="AJ7" s="388"/>
      <c r="AK7" s="120"/>
      <c r="AL7" s="120"/>
      <c r="AM7" s="192"/>
      <c r="AN7" s="398"/>
      <c r="AO7" s="120"/>
      <c r="AP7" s="92"/>
      <c r="AQ7" s="92"/>
      <c r="AR7" s="92"/>
      <c r="AS7" s="92"/>
      <c r="AT7" s="92"/>
      <c r="AU7" s="92"/>
      <c r="AV7" s="92"/>
      <c r="AW7" s="92"/>
    </row>
    <row r="8" spans="1:54" s="91" customFormat="1" ht="15">
      <c r="A8" s="120"/>
      <c r="B8" s="90"/>
      <c r="C8" s="90"/>
      <c r="D8" s="85"/>
      <c r="E8" s="85"/>
      <c r="F8" s="85"/>
      <c r="G8" s="85"/>
      <c r="H8" s="85"/>
      <c r="I8" s="268" t="s">
        <v>154</v>
      </c>
      <c r="J8" s="329">
        <f t="shared" si="0"/>
        <v>35422745</v>
      </c>
      <c r="K8" s="330">
        <f t="shared" si="1"/>
        <v>26395.625759597853</v>
      </c>
      <c r="L8" s="258">
        <f t="shared" si="2"/>
        <v>29436535</v>
      </c>
      <c r="M8" s="331">
        <f t="shared" si="3"/>
        <v>0.83100660324319864</v>
      </c>
      <c r="N8" s="330">
        <f t="shared" si="4"/>
        <v>21934.939302962088</v>
      </c>
      <c r="O8" s="90"/>
      <c r="P8" s="393">
        <v>16189213</v>
      </c>
      <c r="Q8" s="393">
        <v>3372375</v>
      </c>
      <c r="R8" s="393">
        <v>9874947</v>
      </c>
      <c r="S8" s="283">
        <v>1341.9929999999999</v>
      </c>
      <c r="T8" s="393">
        <v>11375574</v>
      </c>
      <c r="U8" s="393">
        <v>2580337</v>
      </c>
      <c r="V8" s="393">
        <v>0</v>
      </c>
      <c r="W8" s="393">
        <v>0</v>
      </c>
      <c r="X8" s="393">
        <v>438599</v>
      </c>
      <c r="Y8" s="393">
        <v>49817255</v>
      </c>
      <c r="Z8" s="3"/>
      <c r="AA8" s="388"/>
      <c r="AB8" s="388"/>
      <c r="AC8" s="388"/>
      <c r="AD8" s="388"/>
      <c r="AE8" s="388"/>
      <c r="AF8" s="388"/>
      <c r="AG8" s="388"/>
      <c r="AH8" s="388"/>
      <c r="AI8" s="388"/>
      <c r="AJ8" s="388"/>
      <c r="AK8" s="120"/>
      <c r="AL8" s="120"/>
      <c r="AM8" s="192"/>
      <c r="AN8" s="398"/>
      <c r="AO8" s="120"/>
      <c r="AP8" s="3"/>
      <c r="AQ8" s="3"/>
      <c r="AR8" s="3"/>
      <c r="AS8" s="3"/>
      <c r="AT8" s="3"/>
      <c r="AU8" s="3"/>
      <c r="AV8" s="3"/>
      <c r="AW8" s="3"/>
      <c r="AX8" s="92"/>
      <c r="AY8" s="92"/>
      <c r="AZ8" s="92"/>
      <c r="BA8" s="92"/>
      <c r="BB8" s="92"/>
    </row>
    <row r="9" spans="1:54" ht="15">
      <c r="A9" s="120"/>
      <c r="B9" s="90"/>
      <c r="C9" s="90"/>
      <c r="I9" s="268" t="s">
        <v>155</v>
      </c>
      <c r="J9" s="329">
        <f t="shared" si="0"/>
        <v>28960987</v>
      </c>
      <c r="K9" s="330">
        <f t="shared" si="1"/>
        <v>27176.445693534086</v>
      </c>
      <c r="L9" s="258">
        <f t="shared" si="2"/>
        <v>21224042</v>
      </c>
      <c r="M9" s="331">
        <f t="shared" si="3"/>
        <v>0.7328494018522228</v>
      </c>
      <c r="N9" s="330">
        <f t="shared" si="4"/>
        <v>19916.241970975869</v>
      </c>
      <c r="P9" s="393">
        <v>13156836</v>
      </c>
      <c r="Q9" s="393">
        <v>2395783</v>
      </c>
      <c r="R9" s="393">
        <v>5671423</v>
      </c>
      <c r="S9" s="283">
        <v>1065.665</v>
      </c>
      <c r="T9" s="393">
        <v>6710214</v>
      </c>
      <c r="U9" s="393">
        <v>0</v>
      </c>
      <c r="V9" s="393">
        <v>0</v>
      </c>
      <c r="W9" s="393">
        <v>0</v>
      </c>
      <c r="X9" s="393">
        <v>0</v>
      </c>
      <c r="Y9" s="393">
        <v>35671201</v>
      </c>
      <c r="AA9" s="388"/>
      <c r="AB9" s="388"/>
      <c r="AC9" s="388"/>
      <c r="AD9" s="388"/>
      <c r="AE9" s="388"/>
      <c r="AF9" s="388"/>
      <c r="AG9" s="388"/>
      <c r="AH9" s="388"/>
      <c r="AI9" s="388"/>
      <c r="AJ9" s="388"/>
      <c r="AK9" s="120"/>
      <c r="AL9" s="120"/>
      <c r="AM9" s="192"/>
      <c r="AN9" s="398"/>
      <c r="AO9" s="120"/>
    </row>
    <row r="10" spans="1:54" ht="15">
      <c r="A10" s="120"/>
      <c r="B10" s="90"/>
      <c r="C10" s="90"/>
      <c r="I10" s="268" t="s">
        <v>122</v>
      </c>
      <c r="J10" s="329">
        <f t="shared" si="0"/>
        <v>49197340</v>
      </c>
      <c r="K10" s="330">
        <f t="shared" si="1"/>
        <v>27428.617623282134</v>
      </c>
      <c r="L10" s="258">
        <f t="shared" si="2"/>
        <v>34419620</v>
      </c>
      <c r="M10" s="331">
        <f t="shared" si="3"/>
        <v>0.69962359753596437</v>
      </c>
      <c r="N10" s="330">
        <f t="shared" si="4"/>
        <v>19189.708137038997</v>
      </c>
      <c r="P10" s="393">
        <v>22065502</v>
      </c>
      <c r="Q10" s="393">
        <v>3722617</v>
      </c>
      <c r="R10" s="393">
        <v>8631501</v>
      </c>
      <c r="S10" s="283">
        <v>1793.65</v>
      </c>
      <c r="T10" s="393">
        <v>13034836</v>
      </c>
      <c r="U10" s="393">
        <v>5979550</v>
      </c>
      <c r="V10" s="393">
        <v>0</v>
      </c>
      <c r="W10" s="393">
        <v>0</v>
      </c>
      <c r="X10" s="393">
        <v>0</v>
      </c>
      <c r="Y10" s="393">
        <v>68211726</v>
      </c>
      <c r="AA10" s="388"/>
      <c r="AB10" s="388"/>
      <c r="AC10" s="388"/>
      <c r="AD10" s="388"/>
      <c r="AE10" s="388"/>
      <c r="AF10" s="388"/>
      <c r="AG10" s="388"/>
      <c r="AH10" s="388"/>
      <c r="AI10" s="388"/>
      <c r="AJ10" s="388"/>
      <c r="AK10" s="120"/>
      <c r="AL10" s="120"/>
      <c r="AM10" s="192"/>
      <c r="AN10" s="398"/>
      <c r="AO10" s="120"/>
    </row>
    <row r="11" spans="1:54" ht="15">
      <c r="A11" s="120"/>
      <c r="B11" s="90"/>
      <c r="C11" s="90"/>
      <c r="I11" s="268" t="s">
        <v>156</v>
      </c>
      <c r="J11" s="329">
        <f t="shared" si="0"/>
        <v>71245516</v>
      </c>
      <c r="K11" s="330">
        <f t="shared" si="1"/>
        <v>30971.961763630588</v>
      </c>
      <c r="L11" s="258">
        <f t="shared" si="2"/>
        <v>51918395</v>
      </c>
      <c r="M11" s="331">
        <f t="shared" si="3"/>
        <v>0.72872508916912049</v>
      </c>
      <c r="N11" s="330">
        <f t="shared" si="4"/>
        <v>22570.045597944289</v>
      </c>
      <c r="P11" s="393">
        <v>28836753</v>
      </c>
      <c r="Q11" s="393">
        <v>10820546</v>
      </c>
      <c r="R11" s="393">
        <v>12261096</v>
      </c>
      <c r="S11" s="283">
        <v>2300.3229999999999</v>
      </c>
      <c r="T11" s="393">
        <v>17587470</v>
      </c>
      <c r="U11" s="393">
        <v>0</v>
      </c>
      <c r="V11" s="393">
        <v>0</v>
      </c>
      <c r="W11" s="393">
        <v>0</v>
      </c>
      <c r="X11" s="393">
        <v>0</v>
      </c>
      <c r="Y11" s="393">
        <v>88832986</v>
      </c>
      <c r="AA11" s="388"/>
      <c r="AB11" s="388"/>
      <c r="AC11" s="388"/>
      <c r="AD11" s="388"/>
      <c r="AE11" s="388"/>
      <c r="AF11" s="388"/>
      <c r="AG11" s="388"/>
      <c r="AH11" s="388"/>
      <c r="AI11" s="388"/>
      <c r="AJ11" s="388"/>
      <c r="AK11" s="120"/>
      <c r="AL11" s="120"/>
      <c r="AM11" s="192"/>
      <c r="AN11" s="398"/>
      <c r="AO11" s="120"/>
    </row>
    <row r="12" spans="1:54" ht="15">
      <c r="A12" s="120"/>
      <c r="B12" s="90"/>
      <c r="C12" s="90"/>
      <c r="I12" s="268" t="s">
        <v>157</v>
      </c>
      <c r="J12" s="329">
        <f t="shared" si="0"/>
        <v>59204000</v>
      </c>
      <c r="K12" s="330">
        <f t="shared" si="1"/>
        <v>37259.122204181302</v>
      </c>
      <c r="L12" s="258">
        <f t="shared" si="2"/>
        <v>47091000</v>
      </c>
      <c r="M12" s="331">
        <f t="shared" si="3"/>
        <v>0.79540233767988644</v>
      </c>
      <c r="N12" s="330">
        <f t="shared" si="4"/>
        <v>29635.992901106369</v>
      </c>
      <c r="P12" s="393">
        <v>26200000</v>
      </c>
      <c r="Q12" s="393">
        <v>9874000</v>
      </c>
      <c r="R12" s="393">
        <v>11017000</v>
      </c>
      <c r="S12" s="283">
        <v>1588.98</v>
      </c>
      <c r="T12" s="393">
        <v>10440000</v>
      </c>
      <c r="U12" s="393">
        <v>0</v>
      </c>
      <c r="V12" s="393">
        <v>0</v>
      </c>
      <c r="W12" s="393">
        <v>0</v>
      </c>
      <c r="X12" s="393">
        <v>0</v>
      </c>
      <c r="Y12" s="393">
        <v>69644000</v>
      </c>
      <c r="AA12" s="388"/>
      <c r="AB12" s="388"/>
      <c r="AC12" s="388"/>
      <c r="AD12" s="388"/>
      <c r="AE12" s="388"/>
      <c r="AF12" s="388"/>
      <c r="AG12" s="388"/>
      <c r="AH12" s="388"/>
      <c r="AI12" s="388"/>
      <c r="AJ12" s="388"/>
      <c r="AK12" s="120"/>
      <c r="AL12" s="120"/>
      <c r="AM12" s="192"/>
      <c r="AN12" s="398"/>
      <c r="AO12" s="120"/>
    </row>
    <row r="13" spans="1:54" ht="15">
      <c r="A13" s="120"/>
      <c r="B13" s="90"/>
      <c r="C13" s="90"/>
      <c r="I13" s="268" t="s">
        <v>100</v>
      </c>
      <c r="J13" s="329">
        <f t="shared" si="0"/>
        <v>39772278</v>
      </c>
      <c r="K13" s="330">
        <f t="shared" si="1"/>
        <v>20622.506852170449</v>
      </c>
      <c r="L13" s="258">
        <f t="shared" si="2"/>
        <v>30018708</v>
      </c>
      <c r="M13" s="331">
        <f t="shared" si="3"/>
        <v>0.75476461267820771</v>
      </c>
      <c r="N13" s="330">
        <f t="shared" si="4"/>
        <v>15565.138396732113</v>
      </c>
      <c r="P13" s="393">
        <v>20416947</v>
      </c>
      <c r="Q13" s="393">
        <v>2483714</v>
      </c>
      <c r="R13" s="393">
        <v>7118047</v>
      </c>
      <c r="S13" s="283">
        <v>1928.586</v>
      </c>
      <c r="T13" s="393">
        <v>7697084</v>
      </c>
      <c r="U13" s="393">
        <v>800865</v>
      </c>
      <c r="V13" s="393">
        <v>0</v>
      </c>
      <c r="W13" s="393">
        <v>0</v>
      </c>
      <c r="X13" s="393">
        <v>0</v>
      </c>
      <c r="Y13" s="393">
        <v>48270227</v>
      </c>
      <c r="AA13" s="388"/>
      <c r="AB13" s="388"/>
      <c r="AC13" s="388"/>
      <c r="AD13" s="388"/>
      <c r="AE13" s="388"/>
      <c r="AF13" s="388"/>
      <c r="AG13" s="388"/>
      <c r="AH13" s="388"/>
      <c r="AI13" s="388"/>
      <c r="AJ13" s="388"/>
      <c r="AK13" s="120"/>
      <c r="AL13" s="120"/>
      <c r="AM13" s="192"/>
      <c r="AN13" s="398"/>
      <c r="AO13" s="120"/>
    </row>
    <row r="14" spans="1:54" ht="15">
      <c r="A14" s="120"/>
      <c r="B14" s="90"/>
      <c r="C14" s="90"/>
      <c r="I14" s="268" t="s">
        <v>127</v>
      </c>
      <c r="J14" s="329">
        <f t="shared" si="0"/>
        <v>69259926</v>
      </c>
      <c r="K14" s="330">
        <f t="shared" si="1"/>
        <v>35591.155542149048</v>
      </c>
      <c r="L14" s="258">
        <f t="shared" si="2"/>
        <v>48621693</v>
      </c>
      <c r="M14" s="331">
        <f t="shared" si="3"/>
        <v>0.70201768624471239</v>
      </c>
      <c r="N14" s="330">
        <f t="shared" si="4"/>
        <v>24985.620664475147</v>
      </c>
      <c r="P14" s="393">
        <v>29278005</v>
      </c>
      <c r="Q14" s="393">
        <v>6243200</v>
      </c>
      <c r="R14" s="393">
        <v>13100488</v>
      </c>
      <c r="S14" s="283">
        <v>1945.9870000000001</v>
      </c>
      <c r="T14" s="393">
        <v>8096233</v>
      </c>
      <c r="U14" s="393">
        <v>0</v>
      </c>
      <c r="V14" s="393">
        <v>0</v>
      </c>
      <c r="W14" s="393">
        <v>0</v>
      </c>
      <c r="X14" s="393">
        <v>0</v>
      </c>
      <c r="Y14" s="393">
        <v>77356159</v>
      </c>
      <c r="AA14" s="388"/>
      <c r="AB14" s="388"/>
      <c r="AC14" s="388"/>
      <c r="AD14" s="388"/>
      <c r="AE14" s="388"/>
      <c r="AF14" s="388"/>
      <c r="AG14" s="388"/>
      <c r="AH14" s="388"/>
      <c r="AI14" s="388"/>
      <c r="AJ14" s="388"/>
      <c r="AK14" s="120"/>
      <c r="AL14" s="120"/>
      <c r="AM14" s="192"/>
      <c r="AN14" s="398"/>
      <c r="AO14" s="120"/>
    </row>
    <row r="15" spans="1:54" ht="15">
      <c r="A15" s="120"/>
      <c r="B15" s="90"/>
      <c r="C15" s="90"/>
      <c r="I15" s="268" t="s">
        <v>158</v>
      </c>
      <c r="J15" s="329">
        <f t="shared" si="0"/>
        <v>73714165</v>
      </c>
      <c r="K15" s="330">
        <f t="shared" si="1"/>
        <v>30132.637840546813</v>
      </c>
      <c r="L15" s="258">
        <f t="shared" si="2"/>
        <v>56360383</v>
      </c>
      <c r="M15" s="331">
        <f t="shared" si="3"/>
        <v>0.76458009122127346</v>
      </c>
      <c r="N15" s="330">
        <f t="shared" si="4"/>
        <v>23038.81498886288</v>
      </c>
      <c r="P15" s="393">
        <v>31643851</v>
      </c>
      <c r="Q15" s="393">
        <v>9757488</v>
      </c>
      <c r="R15" s="393">
        <v>14959044</v>
      </c>
      <c r="S15" s="283">
        <v>2446.3229999999999</v>
      </c>
      <c r="T15" s="393">
        <v>15515484</v>
      </c>
      <c r="U15" s="393">
        <v>0</v>
      </c>
      <c r="V15" s="393">
        <v>0</v>
      </c>
      <c r="W15" s="393">
        <v>0</v>
      </c>
      <c r="X15" s="393">
        <v>0</v>
      </c>
      <c r="Y15" s="393">
        <v>89229649</v>
      </c>
      <c r="AA15" s="388"/>
      <c r="AB15" s="388"/>
      <c r="AC15" s="388"/>
      <c r="AD15" s="388"/>
      <c r="AE15" s="388"/>
      <c r="AF15" s="388"/>
      <c r="AG15" s="388"/>
      <c r="AH15" s="388"/>
      <c r="AI15" s="388"/>
      <c r="AJ15" s="388"/>
      <c r="AK15" s="120"/>
      <c r="AL15" s="120"/>
      <c r="AM15" s="192"/>
      <c r="AN15" s="398"/>
      <c r="AO15" s="120"/>
    </row>
    <row r="16" spans="1:54" ht="14.25">
      <c r="A16" s="120"/>
      <c r="B16" s="90"/>
      <c r="C16" s="90"/>
      <c r="I16" s="269" t="s">
        <v>50</v>
      </c>
      <c r="J16" s="329">
        <f t="shared" si="0"/>
        <v>30842764</v>
      </c>
      <c r="K16" s="330">
        <f t="shared" si="1"/>
        <v>21698.863092725482</v>
      </c>
      <c r="L16" s="258">
        <f t="shared" si="2"/>
        <v>21415022</v>
      </c>
      <c r="M16" s="331">
        <f t="shared" si="3"/>
        <v>0.69432888699599038</v>
      </c>
      <c r="N16" s="330">
        <f t="shared" si="4"/>
        <v>15066.147460250457</v>
      </c>
      <c r="P16" s="394">
        <v>11303406</v>
      </c>
      <c r="Q16" s="394">
        <v>4360195</v>
      </c>
      <c r="R16" s="394">
        <v>5751421</v>
      </c>
      <c r="S16" s="283">
        <v>1421.4</v>
      </c>
      <c r="T16" s="394">
        <v>5342305</v>
      </c>
      <c r="U16" s="394">
        <v>0</v>
      </c>
      <c r="V16" s="394">
        <v>0</v>
      </c>
      <c r="W16" s="394">
        <v>0</v>
      </c>
      <c r="X16" s="394">
        <v>0</v>
      </c>
      <c r="Y16" s="394">
        <v>36185069</v>
      </c>
      <c r="AA16" s="388"/>
      <c r="AB16" s="388"/>
      <c r="AC16" s="388"/>
      <c r="AD16" s="388"/>
      <c r="AE16" s="388"/>
      <c r="AF16" s="388"/>
      <c r="AG16" s="388"/>
      <c r="AH16" s="388"/>
      <c r="AI16" s="388"/>
      <c r="AJ16" s="388"/>
      <c r="AK16" s="120"/>
      <c r="AL16" s="120"/>
      <c r="AM16" s="382"/>
      <c r="AN16" s="398"/>
      <c r="AO16" s="120"/>
    </row>
    <row r="17" spans="1:49" ht="15">
      <c r="A17" s="120"/>
      <c r="B17" s="90"/>
      <c r="C17" s="90"/>
      <c r="I17" s="268" t="s">
        <v>159</v>
      </c>
      <c r="J17" s="329">
        <f t="shared" si="0"/>
        <v>47253253</v>
      </c>
      <c r="K17" s="330">
        <f t="shared" si="1"/>
        <v>29192.839875477166</v>
      </c>
      <c r="L17" s="258">
        <f t="shared" si="2"/>
        <v>37467018</v>
      </c>
      <c r="M17" s="331">
        <f t="shared" si="3"/>
        <v>0.79289817359240855</v>
      </c>
      <c r="N17" s="330">
        <f t="shared" si="4"/>
        <v>23146.949419241482</v>
      </c>
      <c r="P17" s="393">
        <v>24343571</v>
      </c>
      <c r="Q17" s="393">
        <v>4544507</v>
      </c>
      <c r="R17" s="393">
        <v>8578940</v>
      </c>
      <c r="S17" s="283">
        <v>1618.6590000000001</v>
      </c>
      <c r="T17" s="393">
        <v>13905615</v>
      </c>
      <c r="U17" s="393">
        <v>2675998</v>
      </c>
      <c r="V17" s="393">
        <v>0</v>
      </c>
      <c r="W17" s="393">
        <v>0</v>
      </c>
      <c r="X17" s="393">
        <v>0</v>
      </c>
      <c r="Y17" s="393">
        <v>63834866</v>
      </c>
      <c r="Z17" s="92"/>
      <c r="AA17" s="388"/>
      <c r="AB17" s="388"/>
      <c r="AC17" s="388"/>
      <c r="AD17" s="388"/>
      <c r="AE17" s="388"/>
      <c r="AF17" s="388"/>
      <c r="AG17" s="388"/>
      <c r="AH17" s="388"/>
      <c r="AI17" s="388"/>
      <c r="AJ17" s="388"/>
      <c r="AK17" s="120"/>
      <c r="AL17" s="120"/>
      <c r="AM17" s="192"/>
      <c r="AN17" s="398"/>
      <c r="AO17" s="120"/>
    </row>
    <row r="18" spans="1:49" ht="15">
      <c r="A18" s="120"/>
      <c r="B18" s="90"/>
      <c r="C18" s="90"/>
      <c r="I18" s="268" t="s">
        <v>160</v>
      </c>
      <c r="J18" s="329">
        <f t="shared" si="0"/>
        <v>26730871</v>
      </c>
      <c r="K18" s="330">
        <f t="shared" si="1"/>
        <v>22519.859880993201</v>
      </c>
      <c r="L18" s="258">
        <f t="shared" si="2"/>
        <v>20207025</v>
      </c>
      <c r="M18" s="331">
        <f t="shared" si="3"/>
        <v>0.75594338096951652</v>
      </c>
      <c r="N18" s="330">
        <f t="shared" si="4"/>
        <v>17023.739017397773</v>
      </c>
      <c r="P18" s="393">
        <v>12485930</v>
      </c>
      <c r="Q18" s="393">
        <v>3206000</v>
      </c>
      <c r="R18" s="393">
        <v>4515095</v>
      </c>
      <c r="S18" s="283">
        <v>1186.991</v>
      </c>
      <c r="T18" s="393">
        <v>5806847</v>
      </c>
      <c r="U18" s="393">
        <v>0</v>
      </c>
      <c r="V18" s="393">
        <v>0</v>
      </c>
      <c r="W18" s="393">
        <v>0</v>
      </c>
      <c r="X18" s="393">
        <v>558196</v>
      </c>
      <c r="Y18" s="393">
        <v>33095914</v>
      </c>
      <c r="AA18" s="388"/>
      <c r="AB18" s="388"/>
      <c r="AC18" s="388"/>
      <c r="AD18" s="388"/>
      <c r="AE18" s="388"/>
      <c r="AF18" s="388"/>
      <c r="AG18" s="388"/>
      <c r="AH18" s="388"/>
      <c r="AI18" s="388"/>
      <c r="AJ18" s="388"/>
      <c r="AK18" s="120"/>
      <c r="AL18" s="120"/>
      <c r="AM18" s="192"/>
      <c r="AN18" s="398"/>
      <c r="AO18" s="120"/>
    </row>
    <row r="19" spans="1:49" ht="15">
      <c r="A19" s="120"/>
      <c r="B19" s="90"/>
      <c r="C19" s="90"/>
      <c r="I19" s="268" t="s">
        <v>161</v>
      </c>
      <c r="J19" s="329">
        <f t="shared" si="0"/>
        <v>29154807</v>
      </c>
      <c r="K19" s="330">
        <f t="shared" si="1"/>
        <v>18004.863290585781</v>
      </c>
      <c r="L19" s="258">
        <f t="shared" si="2"/>
        <v>21650184</v>
      </c>
      <c r="M19" s="331">
        <f t="shared" si="3"/>
        <v>0.74259397429727458</v>
      </c>
      <c r="N19" s="330">
        <f t="shared" si="4"/>
        <v>13370.302987635201</v>
      </c>
      <c r="P19" s="393">
        <v>15592619</v>
      </c>
      <c r="Q19" s="393">
        <v>2540196</v>
      </c>
      <c r="R19" s="393">
        <v>3517369</v>
      </c>
      <c r="S19" s="283">
        <v>1619.2739999999999</v>
      </c>
      <c r="T19" s="393">
        <v>5987436</v>
      </c>
      <c r="U19" s="393">
        <v>664803</v>
      </c>
      <c r="V19" s="393">
        <v>0</v>
      </c>
      <c r="W19" s="393">
        <v>0</v>
      </c>
      <c r="X19" s="393">
        <v>0</v>
      </c>
      <c r="Y19" s="393">
        <v>35807046</v>
      </c>
      <c r="AA19" s="388"/>
      <c r="AB19" s="388"/>
      <c r="AC19" s="388"/>
      <c r="AD19" s="388"/>
      <c r="AE19" s="388"/>
      <c r="AF19" s="388"/>
      <c r="AG19" s="388"/>
      <c r="AH19" s="388"/>
      <c r="AI19" s="388"/>
      <c r="AJ19" s="388"/>
      <c r="AK19" s="120"/>
      <c r="AL19" s="120"/>
      <c r="AM19" s="192"/>
      <c r="AN19" s="398"/>
      <c r="AO19" s="120"/>
      <c r="AP19" s="92"/>
      <c r="AQ19" s="92"/>
      <c r="AR19" s="92"/>
      <c r="AS19" s="92"/>
      <c r="AT19" s="92"/>
      <c r="AU19" s="92"/>
      <c r="AV19" s="92"/>
      <c r="AW19" s="92"/>
    </row>
    <row r="20" spans="1:49" s="92" customFormat="1" ht="15">
      <c r="A20" s="120"/>
      <c r="B20" s="90"/>
      <c r="C20" s="90"/>
      <c r="D20" s="85"/>
      <c r="E20" s="85"/>
      <c r="F20" s="85"/>
      <c r="G20" s="85"/>
      <c r="H20" s="85"/>
      <c r="I20" s="268" t="s">
        <v>69</v>
      </c>
      <c r="J20" s="329">
        <f t="shared" si="0"/>
        <v>22856056</v>
      </c>
      <c r="K20" s="330">
        <f t="shared" si="1"/>
        <v>15315.715657493298</v>
      </c>
      <c r="L20" s="258">
        <f t="shared" si="2"/>
        <v>18464457</v>
      </c>
      <c r="M20" s="331">
        <f t="shared" si="3"/>
        <v>0.80785840741727266</v>
      </c>
      <c r="N20" s="330">
        <f t="shared" si="4"/>
        <v>12372.929659518322</v>
      </c>
      <c r="O20" s="90"/>
      <c r="P20" s="393">
        <v>10684461</v>
      </c>
      <c r="Q20" s="393">
        <v>2586704</v>
      </c>
      <c r="R20" s="393">
        <v>5193292</v>
      </c>
      <c r="S20" s="283">
        <v>1492.327</v>
      </c>
      <c r="T20" s="393">
        <v>6948320</v>
      </c>
      <c r="U20" s="393">
        <v>0</v>
      </c>
      <c r="V20" s="393">
        <v>0</v>
      </c>
      <c r="W20" s="393">
        <v>0</v>
      </c>
      <c r="X20" s="393">
        <v>0</v>
      </c>
      <c r="Y20" s="393">
        <v>29804376</v>
      </c>
      <c r="Z20" s="3"/>
      <c r="AA20" s="388"/>
      <c r="AB20" s="388"/>
      <c r="AC20" s="388"/>
      <c r="AD20" s="388"/>
      <c r="AE20" s="388"/>
      <c r="AF20" s="388"/>
      <c r="AG20" s="388"/>
      <c r="AH20" s="388"/>
      <c r="AI20" s="388"/>
      <c r="AJ20" s="388"/>
      <c r="AK20" s="120"/>
      <c r="AL20" s="120"/>
      <c r="AM20" s="192"/>
      <c r="AN20" s="398"/>
      <c r="AO20" s="120"/>
      <c r="AP20" s="3"/>
      <c r="AQ20" s="3"/>
      <c r="AR20" s="3"/>
      <c r="AS20" s="3"/>
      <c r="AT20" s="3"/>
      <c r="AU20" s="3"/>
      <c r="AV20" s="3"/>
      <c r="AW20" s="3"/>
    </row>
    <row r="21" spans="1:49" ht="15">
      <c r="A21" s="120"/>
      <c r="B21" s="90"/>
      <c r="C21" s="90"/>
      <c r="I21" s="268" t="s">
        <v>89</v>
      </c>
      <c r="J21" s="329">
        <f t="shared" si="0"/>
        <v>38639000</v>
      </c>
      <c r="K21" s="330">
        <f t="shared" si="1"/>
        <v>24286.21262928312</v>
      </c>
      <c r="L21" s="258">
        <f t="shared" si="2"/>
        <v>29271000</v>
      </c>
      <c r="M21" s="331">
        <f t="shared" si="3"/>
        <v>0.75755066124899717</v>
      </c>
      <c r="N21" s="330">
        <f t="shared" si="4"/>
        <v>18398.036436547172</v>
      </c>
      <c r="P21" s="393">
        <v>19726000</v>
      </c>
      <c r="Q21" s="393">
        <v>2481000</v>
      </c>
      <c r="R21" s="393">
        <v>7064000</v>
      </c>
      <c r="S21" s="283">
        <v>1590.9849999999999</v>
      </c>
      <c r="T21" s="393">
        <v>8244000</v>
      </c>
      <c r="U21" s="393">
        <v>0</v>
      </c>
      <c r="V21" s="393">
        <v>0</v>
      </c>
      <c r="W21" s="393">
        <v>0</v>
      </c>
      <c r="X21" s="393">
        <v>0</v>
      </c>
      <c r="Y21" s="393">
        <v>46883000</v>
      </c>
      <c r="AA21" s="388"/>
      <c r="AB21" s="388"/>
      <c r="AC21" s="388"/>
      <c r="AD21" s="388"/>
      <c r="AE21" s="388"/>
      <c r="AF21" s="388"/>
      <c r="AG21" s="388"/>
      <c r="AH21" s="388"/>
      <c r="AI21" s="388"/>
      <c r="AJ21" s="388"/>
      <c r="AK21" s="120"/>
      <c r="AL21" s="120"/>
      <c r="AM21" s="192"/>
      <c r="AN21" s="398"/>
      <c r="AO21" s="120"/>
    </row>
    <row r="22" spans="1:49" ht="15">
      <c r="A22" s="120"/>
      <c r="B22" s="90"/>
      <c r="C22" s="90"/>
      <c r="I22" s="268" t="s">
        <v>162</v>
      </c>
      <c r="J22" s="329">
        <f t="shared" si="0"/>
        <v>25681779</v>
      </c>
      <c r="K22" s="330">
        <f t="shared" si="1"/>
        <v>24137.259877686705</v>
      </c>
      <c r="L22" s="258">
        <f t="shared" si="2"/>
        <v>17627639</v>
      </c>
      <c r="M22" s="331">
        <f t="shared" si="3"/>
        <v>0.68638699055855901</v>
      </c>
      <c r="N22" s="330">
        <f t="shared" si="4"/>
        <v>16567.50116777523</v>
      </c>
      <c r="P22" s="393">
        <v>11089432</v>
      </c>
      <c r="Q22" s="393">
        <v>850801</v>
      </c>
      <c r="R22" s="393">
        <v>5687406</v>
      </c>
      <c r="S22" s="283">
        <v>1063.989</v>
      </c>
      <c r="T22" s="393">
        <v>5027554</v>
      </c>
      <c r="U22" s="393">
        <v>0</v>
      </c>
      <c r="V22" s="393">
        <v>0</v>
      </c>
      <c r="W22" s="393">
        <v>0</v>
      </c>
      <c r="X22" s="393">
        <v>0</v>
      </c>
      <c r="Y22" s="393">
        <v>30709333</v>
      </c>
      <c r="Z22" s="11"/>
      <c r="AA22" s="388"/>
      <c r="AB22" s="388"/>
      <c r="AC22" s="388"/>
      <c r="AD22" s="388"/>
      <c r="AE22" s="388"/>
      <c r="AF22" s="388"/>
      <c r="AG22" s="388"/>
      <c r="AH22" s="388"/>
      <c r="AI22" s="388"/>
      <c r="AJ22" s="388"/>
      <c r="AK22" s="120"/>
      <c r="AL22" s="120"/>
      <c r="AM22" s="192"/>
      <c r="AN22" s="398"/>
      <c r="AO22" s="120"/>
    </row>
    <row r="23" spans="1:49" ht="15">
      <c r="A23" s="120"/>
      <c r="B23" s="90"/>
      <c r="C23" s="93"/>
      <c r="D23" s="94"/>
      <c r="E23" s="94"/>
      <c r="F23" s="94"/>
      <c r="G23" s="94"/>
      <c r="H23" s="94"/>
      <c r="I23" s="268" t="s">
        <v>46</v>
      </c>
      <c r="J23" s="329">
        <f t="shared" si="0"/>
        <v>35082658</v>
      </c>
      <c r="K23" s="330">
        <f t="shared" si="1"/>
        <v>21533.143060568116</v>
      </c>
      <c r="L23" s="258">
        <f t="shared" si="2"/>
        <v>27479785</v>
      </c>
      <c r="M23" s="331">
        <f t="shared" si="3"/>
        <v>0.78328685927959052</v>
      </c>
      <c r="N23" s="330">
        <f t="shared" si="4"/>
        <v>16866.62799833051</v>
      </c>
      <c r="P23" s="393">
        <v>17166373</v>
      </c>
      <c r="Q23" s="393">
        <v>3218005</v>
      </c>
      <c r="R23" s="393">
        <v>7095407</v>
      </c>
      <c r="S23" s="283">
        <v>1629.24</v>
      </c>
      <c r="T23" s="393">
        <v>8598893</v>
      </c>
      <c r="U23" s="393">
        <v>0</v>
      </c>
      <c r="V23" s="393">
        <v>0</v>
      </c>
      <c r="W23" s="393">
        <v>0</v>
      </c>
      <c r="X23" s="393">
        <v>740190</v>
      </c>
      <c r="Y23" s="393">
        <v>44421741</v>
      </c>
      <c r="AA23" s="388"/>
      <c r="AB23" s="388"/>
      <c r="AC23" s="388"/>
      <c r="AD23" s="388"/>
      <c r="AE23" s="388"/>
      <c r="AF23" s="388"/>
      <c r="AG23" s="388"/>
      <c r="AH23" s="388"/>
      <c r="AI23" s="388"/>
      <c r="AJ23" s="388"/>
      <c r="AK23" s="120"/>
      <c r="AL23" s="120"/>
      <c r="AM23" s="192"/>
      <c r="AN23" s="398"/>
      <c r="AO23" s="120"/>
    </row>
    <row r="24" spans="1:49" ht="15">
      <c r="A24" s="120" t="s">
        <v>279</v>
      </c>
      <c r="B24" s="90"/>
      <c r="C24" s="90"/>
      <c r="I24" s="268" t="s">
        <v>101</v>
      </c>
      <c r="J24" s="329">
        <f t="shared" si="0"/>
        <v>52373017</v>
      </c>
      <c r="K24" s="330">
        <f t="shared" si="1"/>
        <v>22672.969160996949</v>
      </c>
      <c r="L24" s="258">
        <f t="shared" si="2"/>
        <v>42711157</v>
      </c>
      <c r="M24" s="331">
        <f t="shared" si="3"/>
        <v>0.81551836129661959</v>
      </c>
      <c r="N24" s="330">
        <f t="shared" si="4"/>
        <v>18490.222655905025</v>
      </c>
      <c r="P24" s="393">
        <v>30011704</v>
      </c>
      <c r="Q24" s="393">
        <v>4798332</v>
      </c>
      <c r="R24" s="393">
        <v>7901121</v>
      </c>
      <c r="S24" s="283">
        <v>2309.9319999999998</v>
      </c>
      <c r="T24" s="393">
        <v>11099259</v>
      </c>
      <c r="U24" s="393">
        <v>487535</v>
      </c>
      <c r="V24" s="393">
        <v>0</v>
      </c>
      <c r="W24" s="393">
        <v>0</v>
      </c>
      <c r="X24" s="393">
        <v>0</v>
      </c>
      <c r="Y24" s="393">
        <v>63959811</v>
      </c>
      <c r="AA24" s="388"/>
      <c r="AB24" s="388"/>
      <c r="AC24" s="388"/>
      <c r="AD24" s="388"/>
      <c r="AE24" s="388"/>
      <c r="AF24" s="388"/>
      <c r="AG24" s="388"/>
      <c r="AH24" s="388"/>
      <c r="AI24" s="388"/>
      <c r="AJ24" s="388"/>
      <c r="AK24" s="225"/>
      <c r="AL24" s="225"/>
      <c r="AM24" s="192"/>
      <c r="AN24" s="398"/>
      <c r="AO24" s="225"/>
      <c r="AP24" s="11"/>
      <c r="AQ24" s="11"/>
      <c r="AR24" s="11"/>
      <c r="AS24" s="11"/>
      <c r="AT24" s="11"/>
      <c r="AU24" s="11"/>
      <c r="AV24" s="11"/>
      <c r="AW24" s="11"/>
    </row>
    <row r="25" spans="1:49" s="11" customFormat="1" ht="15">
      <c r="A25" s="120"/>
      <c r="B25" s="90"/>
      <c r="C25" s="90"/>
      <c r="D25" s="85"/>
      <c r="E25" s="85"/>
      <c r="F25" s="85"/>
      <c r="G25" s="85"/>
      <c r="H25" s="85"/>
      <c r="I25" s="268" t="s">
        <v>163</v>
      </c>
      <c r="J25" s="329">
        <f t="shared" si="0"/>
        <v>23864989</v>
      </c>
      <c r="K25" s="330">
        <f t="shared" si="1"/>
        <v>20614.993970554191</v>
      </c>
      <c r="L25" s="258">
        <f t="shared" si="2"/>
        <v>19035056</v>
      </c>
      <c r="M25" s="331">
        <f t="shared" si="3"/>
        <v>0.79761427922719763</v>
      </c>
      <c r="N25" s="330">
        <f t="shared" si="4"/>
        <v>16442.813557096604</v>
      </c>
      <c r="O25" s="90"/>
      <c r="P25" s="393">
        <v>8973082</v>
      </c>
      <c r="Q25" s="393">
        <v>3073193</v>
      </c>
      <c r="R25" s="393">
        <v>6988781</v>
      </c>
      <c r="S25" s="283">
        <v>1157.652</v>
      </c>
      <c r="T25" s="393">
        <v>4725812</v>
      </c>
      <c r="U25" s="393">
        <v>0</v>
      </c>
      <c r="V25" s="393">
        <v>0</v>
      </c>
      <c r="W25" s="393">
        <v>0</v>
      </c>
      <c r="X25" s="393">
        <v>0</v>
      </c>
      <c r="Y25" s="393">
        <v>28590801</v>
      </c>
      <c r="Z25" s="3"/>
      <c r="AA25" s="388"/>
      <c r="AB25" s="388"/>
      <c r="AC25" s="388"/>
      <c r="AD25" s="388"/>
      <c r="AE25" s="388"/>
      <c r="AF25" s="388"/>
      <c r="AG25" s="388"/>
      <c r="AH25" s="388"/>
      <c r="AI25" s="388"/>
      <c r="AJ25" s="388"/>
      <c r="AK25" s="120"/>
      <c r="AL25" s="120"/>
      <c r="AM25" s="192"/>
      <c r="AN25" s="398"/>
      <c r="AO25" s="120"/>
      <c r="AP25" s="3"/>
      <c r="AQ25" s="3"/>
      <c r="AR25" s="3"/>
      <c r="AS25" s="3"/>
      <c r="AT25" s="3"/>
      <c r="AU25" s="3"/>
      <c r="AV25" s="3"/>
      <c r="AW25" s="3"/>
    </row>
    <row r="26" spans="1:49" ht="15">
      <c r="A26" s="120"/>
      <c r="B26" s="90"/>
      <c r="C26" s="90"/>
      <c r="I26" s="268" t="s">
        <v>164</v>
      </c>
      <c r="J26" s="329">
        <f t="shared" si="0"/>
        <v>51385777</v>
      </c>
      <c r="K26" s="330">
        <f t="shared" si="1"/>
        <v>37498.943317137673</v>
      </c>
      <c r="L26" s="258">
        <f t="shared" si="2"/>
        <v>37323594</v>
      </c>
      <c r="M26" s="331">
        <f t="shared" si="3"/>
        <v>0.72634094839122509</v>
      </c>
      <c r="N26" s="330">
        <f t="shared" si="4"/>
        <v>27237.01805263857</v>
      </c>
      <c r="P26" s="393">
        <v>20525991</v>
      </c>
      <c r="Q26" s="393">
        <v>6933567</v>
      </c>
      <c r="R26" s="393">
        <v>9864036</v>
      </c>
      <c r="S26" s="283">
        <v>1370.326</v>
      </c>
      <c r="T26" s="393">
        <v>10952271</v>
      </c>
      <c r="U26" s="393">
        <v>1749735</v>
      </c>
      <c r="V26" s="393">
        <v>0</v>
      </c>
      <c r="W26" s="393">
        <v>0</v>
      </c>
      <c r="X26" s="393">
        <v>0</v>
      </c>
      <c r="Y26" s="393">
        <v>64087783</v>
      </c>
      <c r="AA26" s="388"/>
      <c r="AB26" s="388"/>
      <c r="AC26" s="388"/>
      <c r="AD26" s="388"/>
      <c r="AE26" s="388"/>
      <c r="AF26" s="388"/>
      <c r="AG26" s="388"/>
      <c r="AH26" s="388"/>
      <c r="AI26" s="388"/>
      <c r="AJ26" s="388"/>
      <c r="AK26" s="120"/>
      <c r="AL26" s="120"/>
      <c r="AM26" s="192"/>
      <c r="AN26" s="398"/>
      <c r="AO26" s="120"/>
    </row>
    <row r="27" spans="1:49" ht="15">
      <c r="A27" s="120"/>
      <c r="B27" s="90"/>
      <c r="C27" s="90"/>
      <c r="I27" s="268" t="s">
        <v>52</v>
      </c>
      <c r="J27" s="329">
        <f t="shared" si="0"/>
        <v>68299733</v>
      </c>
      <c r="K27" s="330">
        <f t="shared" si="1"/>
        <v>32308.446586786129</v>
      </c>
      <c r="L27" s="258">
        <f t="shared" si="2"/>
        <v>51649441</v>
      </c>
      <c r="M27" s="331">
        <f t="shared" si="3"/>
        <v>0.75621731932685599</v>
      </c>
      <c r="N27" s="330">
        <f t="shared" si="4"/>
        <v>24432.206869474314</v>
      </c>
      <c r="P27" s="393">
        <v>29396048</v>
      </c>
      <c r="Q27" s="393">
        <v>8372496</v>
      </c>
      <c r="R27" s="393">
        <v>13880897</v>
      </c>
      <c r="S27" s="283">
        <v>2113.9899999999998</v>
      </c>
      <c r="T27" s="393">
        <v>20418389</v>
      </c>
      <c r="U27" s="393">
        <v>0</v>
      </c>
      <c r="V27" s="393">
        <v>0</v>
      </c>
      <c r="W27" s="393">
        <v>0</v>
      </c>
      <c r="X27" s="393">
        <v>0</v>
      </c>
      <c r="Y27" s="393">
        <v>88718122</v>
      </c>
      <c r="AA27" s="388"/>
      <c r="AB27" s="388"/>
      <c r="AC27" s="388"/>
      <c r="AD27" s="388"/>
      <c r="AE27" s="388"/>
      <c r="AF27" s="388"/>
      <c r="AG27" s="388"/>
      <c r="AH27" s="388"/>
      <c r="AI27" s="388"/>
      <c r="AJ27" s="388"/>
      <c r="AK27" s="120"/>
      <c r="AL27" s="120"/>
      <c r="AM27" s="192"/>
      <c r="AN27" s="398"/>
      <c r="AO27" s="120"/>
    </row>
    <row r="28" spans="1:49" ht="15">
      <c r="A28" s="120"/>
      <c r="B28" s="90"/>
      <c r="C28" s="90"/>
      <c r="I28" s="268" t="s">
        <v>103</v>
      </c>
      <c r="J28" s="329">
        <f t="shared" si="0"/>
        <v>39647521</v>
      </c>
      <c r="K28" s="330">
        <f t="shared" si="1"/>
        <v>19860.522326826958</v>
      </c>
      <c r="L28" s="258">
        <f t="shared" si="2"/>
        <v>31508356</v>
      </c>
      <c r="M28" s="331">
        <f t="shared" si="3"/>
        <v>0.79471188122959824</v>
      </c>
      <c r="N28" s="330">
        <f t="shared" si="4"/>
        <v>15783.393060555087</v>
      </c>
      <c r="P28" s="393">
        <v>18435129</v>
      </c>
      <c r="Q28" s="393">
        <v>3756037</v>
      </c>
      <c r="R28" s="393">
        <v>9317190</v>
      </c>
      <c r="S28" s="283">
        <v>1996.298</v>
      </c>
      <c r="T28" s="393">
        <v>8525921</v>
      </c>
      <c r="U28" s="393">
        <v>0</v>
      </c>
      <c r="V28" s="393">
        <v>0</v>
      </c>
      <c r="W28" s="393">
        <v>0</v>
      </c>
      <c r="X28" s="393">
        <v>0</v>
      </c>
      <c r="Y28" s="393">
        <v>48173442</v>
      </c>
      <c r="AA28" s="388"/>
      <c r="AB28" s="388"/>
      <c r="AC28" s="388"/>
      <c r="AD28" s="388"/>
      <c r="AE28" s="388"/>
      <c r="AF28" s="388"/>
      <c r="AG28" s="388"/>
      <c r="AH28" s="388"/>
      <c r="AI28" s="388"/>
      <c r="AJ28" s="388"/>
      <c r="AK28" s="120"/>
      <c r="AL28" s="120"/>
      <c r="AM28" s="192"/>
      <c r="AN28" s="398"/>
      <c r="AO28" s="120"/>
    </row>
    <row r="29" spans="1:49" ht="15">
      <c r="A29" s="120"/>
      <c r="B29" s="90"/>
      <c r="C29" s="90"/>
      <c r="I29" s="268" t="s">
        <v>165</v>
      </c>
      <c r="J29" s="329">
        <f t="shared" si="0"/>
        <v>69573701</v>
      </c>
      <c r="K29" s="330">
        <f t="shared" si="1"/>
        <v>32051.923934515649</v>
      </c>
      <c r="L29" s="258">
        <f t="shared" si="2"/>
        <v>52034177</v>
      </c>
      <c r="M29" s="331">
        <f t="shared" si="3"/>
        <v>0.74790008655713169</v>
      </c>
      <c r="N29" s="330">
        <f t="shared" si="4"/>
        <v>23971.636684946854</v>
      </c>
      <c r="P29" s="393">
        <v>31978020</v>
      </c>
      <c r="Q29" s="393">
        <v>6846681</v>
      </c>
      <c r="R29" s="393">
        <v>13209476</v>
      </c>
      <c r="S29" s="283">
        <v>2170.6559999999999</v>
      </c>
      <c r="T29" s="393">
        <v>18838904</v>
      </c>
      <c r="U29" s="393">
        <v>0</v>
      </c>
      <c r="V29" s="393">
        <v>0</v>
      </c>
      <c r="W29" s="393">
        <v>0</v>
      </c>
      <c r="X29" s="393">
        <v>0</v>
      </c>
      <c r="Y29" s="393">
        <v>88412605</v>
      </c>
      <c r="AA29" s="388"/>
      <c r="AB29" s="388"/>
      <c r="AC29" s="388"/>
      <c r="AD29" s="388"/>
      <c r="AE29" s="388"/>
      <c r="AF29" s="388"/>
      <c r="AG29" s="388"/>
      <c r="AH29" s="388"/>
      <c r="AI29" s="388"/>
      <c r="AJ29" s="388"/>
      <c r="AK29" s="120"/>
      <c r="AL29" s="120"/>
      <c r="AM29" s="192"/>
      <c r="AN29" s="398"/>
      <c r="AO29" s="120"/>
    </row>
    <row r="30" spans="1:49" ht="15">
      <c r="A30" s="120"/>
      <c r="B30" s="90"/>
      <c r="C30" s="93"/>
      <c r="I30" s="268" t="s">
        <v>102</v>
      </c>
      <c r="J30" s="329">
        <f t="shared" si="0"/>
        <v>38518371</v>
      </c>
      <c r="K30" s="330">
        <f t="shared" si="1"/>
        <v>25868.704058777901</v>
      </c>
      <c r="L30" s="258">
        <f t="shared" si="2"/>
        <v>28290559</v>
      </c>
      <c r="M30" s="331">
        <f t="shared" si="3"/>
        <v>0.73446924845290051</v>
      </c>
      <c r="N30" s="330">
        <f t="shared" si="4"/>
        <v>18999.767628501104</v>
      </c>
      <c r="P30" s="393">
        <v>16743602</v>
      </c>
      <c r="Q30" s="393">
        <v>5660641</v>
      </c>
      <c r="R30" s="393">
        <v>5886316</v>
      </c>
      <c r="S30" s="283">
        <v>1488.9949999999999</v>
      </c>
      <c r="T30" s="393">
        <v>6930157</v>
      </c>
      <c r="U30" s="393">
        <v>0</v>
      </c>
      <c r="V30" s="393">
        <v>0</v>
      </c>
      <c r="W30" s="393">
        <v>0</v>
      </c>
      <c r="X30" s="393">
        <v>0</v>
      </c>
      <c r="Y30" s="393">
        <v>45448528</v>
      </c>
      <c r="AA30" s="388"/>
      <c r="AB30" s="388"/>
      <c r="AC30" s="388"/>
      <c r="AD30" s="388"/>
      <c r="AE30" s="388"/>
      <c r="AF30" s="388"/>
      <c r="AG30" s="388"/>
      <c r="AH30" s="388"/>
      <c r="AI30" s="388"/>
      <c r="AJ30" s="388"/>
      <c r="AK30" s="120"/>
      <c r="AL30" s="120"/>
      <c r="AM30" s="192"/>
      <c r="AN30" s="398"/>
      <c r="AO30" s="120"/>
    </row>
    <row r="31" spans="1:49" ht="15">
      <c r="A31" s="120"/>
      <c r="B31" s="90"/>
      <c r="C31" s="90"/>
      <c r="I31" s="268" t="s">
        <v>54</v>
      </c>
      <c r="J31" s="329">
        <f t="shared" si="0"/>
        <v>33465005</v>
      </c>
      <c r="K31" s="330">
        <f t="shared" si="1"/>
        <v>24856.483816362866</v>
      </c>
      <c r="L31" s="258">
        <f t="shared" si="2"/>
        <v>22630012</v>
      </c>
      <c r="M31" s="331">
        <f t="shared" si="3"/>
        <v>0.67622915340965883</v>
      </c>
      <c r="N31" s="330">
        <f t="shared" si="4"/>
        <v>16808.679007879946</v>
      </c>
      <c r="P31" s="393">
        <v>13136357</v>
      </c>
      <c r="Q31" s="393">
        <v>2474307</v>
      </c>
      <c r="R31" s="393">
        <v>7019348</v>
      </c>
      <c r="S31" s="283">
        <v>1346.329</v>
      </c>
      <c r="T31" s="393">
        <v>6150195</v>
      </c>
      <c r="U31" s="393">
        <v>0</v>
      </c>
      <c r="V31" s="393">
        <v>0</v>
      </c>
      <c r="W31" s="393">
        <v>0</v>
      </c>
      <c r="X31" s="393">
        <v>0</v>
      </c>
      <c r="Y31" s="393">
        <v>39615200</v>
      </c>
      <c r="AA31" s="388"/>
      <c r="AB31" s="388"/>
      <c r="AC31" s="388"/>
      <c r="AD31" s="388"/>
      <c r="AE31" s="388"/>
      <c r="AF31" s="388"/>
      <c r="AG31" s="388"/>
      <c r="AH31" s="388"/>
      <c r="AI31" s="388"/>
      <c r="AJ31" s="388"/>
      <c r="AK31" s="120"/>
      <c r="AL31" s="120"/>
      <c r="AM31" s="192"/>
      <c r="AN31" s="398"/>
      <c r="AO31" s="120"/>
    </row>
    <row r="32" spans="1:49" ht="15">
      <c r="A32" s="120"/>
      <c r="B32" s="90"/>
      <c r="C32" s="90"/>
      <c r="I32" s="268" t="s">
        <v>105</v>
      </c>
      <c r="J32" s="329">
        <f t="shared" si="0"/>
        <v>29330601</v>
      </c>
      <c r="K32" s="330">
        <f t="shared" si="1"/>
        <v>22192.361383812542</v>
      </c>
      <c r="L32" s="258">
        <f t="shared" si="2"/>
        <v>21921636</v>
      </c>
      <c r="M32" s="331">
        <f t="shared" si="3"/>
        <v>0.74739811843610027</v>
      </c>
      <c r="N32" s="330">
        <f t="shared" si="4"/>
        <v>16586.529141915464</v>
      </c>
      <c r="P32" s="393">
        <v>12062254</v>
      </c>
      <c r="Q32" s="393">
        <v>2464054</v>
      </c>
      <c r="R32" s="393">
        <v>7395328</v>
      </c>
      <c r="S32" s="283">
        <v>1321.653</v>
      </c>
      <c r="T32" s="393">
        <v>9285466</v>
      </c>
      <c r="U32" s="393">
        <v>0</v>
      </c>
      <c r="V32" s="393">
        <v>0</v>
      </c>
      <c r="W32" s="393">
        <v>0</v>
      </c>
      <c r="X32" s="393">
        <v>0</v>
      </c>
      <c r="Y32" s="393">
        <v>38616067</v>
      </c>
      <c r="AA32" s="388"/>
      <c r="AB32" s="388"/>
      <c r="AC32" s="388"/>
      <c r="AD32" s="388"/>
      <c r="AE32" s="388"/>
      <c r="AF32" s="388"/>
      <c r="AG32" s="388"/>
      <c r="AH32" s="388"/>
      <c r="AI32" s="388"/>
      <c r="AJ32" s="388"/>
      <c r="AK32" s="120"/>
      <c r="AL32" s="120"/>
      <c r="AM32" s="192"/>
      <c r="AN32" s="398"/>
      <c r="AO32" s="120"/>
    </row>
    <row r="33" spans="1:41" ht="15">
      <c r="A33" s="120"/>
      <c r="B33" s="90"/>
      <c r="C33" s="90"/>
      <c r="H33" s="156"/>
      <c r="I33" s="268" t="s">
        <v>106</v>
      </c>
      <c r="J33" s="329">
        <f t="shared" si="0"/>
        <v>26116915</v>
      </c>
      <c r="K33" s="330">
        <f t="shared" si="1"/>
        <v>17759.360125119001</v>
      </c>
      <c r="L33" s="258">
        <f t="shared" si="2"/>
        <v>21876599</v>
      </c>
      <c r="M33" s="331">
        <f t="shared" si="3"/>
        <v>0.83764100775302142</v>
      </c>
      <c r="N33" s="330">
        <f t="shared" si="4"/>
        <v>14875.968312253503</v>
      </c>
      <c r="P33" s="393">
        <v>11819821</v>
      </c>
      <c r="Q33" s="393">
        <v>4408031</v>
      </c>
      <c r="R33" s="393">
        <v>5648747</v>
      </c>
      <c r="S33" s="283">
        <v>1470.6</v>
      </c>
      <c r="T33" s="393">
        <v>6893101</v>
      </c>
      <c r="U33" s="393">
        <v>0</v>
      </c>
      <c r="V33" s="393">
        <v>0</v>
      </c>
      <c r="W33" s="393">
        <v>0</v>
      </c>
      <c r="X33" s="393">
        <v>0</v>
      </c>
      <c r="Y33" s="393">
        <v>33010016</v>
      </c>
      <c r="AA33" s="388"/>
      <c r="AB33" s="388"/>
      <c r="AC33" s="388"/>
      <c r="AD33" s="388"/>
      <c r="AE33" s="388"/>
      <c r="AF33" s="388"/>
      <c r="AG33" s="388"/>
      <c r="AH33" s="388"/>
      <c r="AI33" s="388"/>
      <c r="AJ33" s="388"/>
      <c r="AK33" s="120"/>
      <c r="AL33" s="120"/>
      <c r="AM33" s="192"/>
      <c r="AN33" s="398"/>
      <c r="AO33" s="120"/>
    </row>
    <row r="34" spans="1:41" ht="15">
      <c r="A34" s="120"/>
      <c r="B34" s="90"/>
      <c r="C34" s="93"/>
      <c r="I34" s="268" t="s">
        <v>166</v>
      </c>
      <c r="J34" s="329">
        <f t="shared" si="0"/>
        <v>39933675</v>
      </c>
      <c r="K34" s="330">
        <f t="shared" si="1"/>
        <v>27408.376047023037</v>
      </c>
      <c r="L34" s="258">
        <f t="shared" si="2"/>
        <v>31570570</v>
      </c>
      <c r="M34" s="331">
        <f t="shared" si="3"/>
        <v>0.79057512237478766</v>
      </c>
      <c r="N34" s="330">
        <f t="shared" si="4"/>
        <v>21668.380247469435</v>
      </c>
      <c r="P34" s="393">
        <v>17773515</v>
      </c>
      <c r="Q34" s="393">
        <v>7216724</v>
      </c>
      <c r="R34" s="393">
        <v>6580331</v>
      </c>
      <c r="S34" s="283">
        <v>1456.9880000000001</v>
      </c>
      <c r="T34" s="393">
        <v>9510260</v>
      </c>
      <c r="U34" s="393">
        <v>0</v>
      </c>
      <c r="V34" s="393">
        <v>0</v>
      </c>
      <c r="W34" s="393">
        <v>0</v>
      </c>
      <c r="X34" s="393">
        <v>0</v>
      </c>
      <c r="Y34" s="393">
        <v>49443935</v>
      </c>
      <c r="AA34" s="388"/>
      <c r="AB34" s="388"/>
      <c r="AC34" s="388"/>
      <c r="AD34" s="388"/>
      <c r="AE34" s="388"/>
      <c r="AF34" s="388"/>
      <c r="AG34" s="388"/>
      <c r="AH34" s="388"/>
      <c r="AI34" s="388"/>
      <c r="AJ34" s="388"/>
      <c r="AK34" s="120"/>
      <c r="AL34" s="120"/>
      <c r="AM34" s="192"/>
      <c r="AN34" s="398"/>
      <c r="AO34" s="120"/>
    </row>
    <row r="35" spans="1:41" ht="15">
      <c r="A35" s="225"/>
      <c r="B35" s="93"/>
      <c r="C35" s="90"/>
      <c r="D35" s="90"/>
      <c r="E35" s="152"/>
      <c r="F35" s="90"/>
      <c r="G35" s="152"/>
      <c r="I35" s="268" t="s">
        <v>104</v>
      </c>
      <c r="J35" s="329">
        <f t="shared" si="0"/>
        <v>45694952</v>
      </c>
      <c r="K35" s="330">
        <f t="shared" si="1"/>
        <v>22128.86329340981</v>
      </c>
      <c r="L35" s="258">
        <f t="shared" si="2"/>
        <v>34074244</v>
      </c>
      <c r="M35" s="331">
        <f t="shared" si="3"/>
        <v>0.74568945821411525</v>
      </c>
      <c r="N35" s="330">
        <f t="shared" si="4"/>
        <v>16501.260080156982</v>
      </c>
      <c r="P35" s="393">
        <v>22520249</v>
      </c>
      <c r="Q35" s="393">
        <v>3921111</v>
      </c>
      <c r="R35" s="393">
        <v>7632884</v>
      </c>
      <c r="S35" s="283">
        <v>2064.9479999999999</v>
      </c>
      <c r="T35" s="393">
        <v>8109377</v>
      </c>
      <c r="U35" s="393">
        <v>0</v>
      </c>
      <c r="V35" s="393">
        <v>0</v>
      </c>
      <c r="W35" s="393">
        <v>0</v>
      </c>
      <c r="X35" s="393">
        <v>634575</v>
      </c>
      <c r="Y35" s="393">
        <v>54438904</v>
      </c>
      <c r="AA35" s="388"/>
      <c r="AB35" s="388"/>
      <c r="AC35" s="388"/>
      <c r="AD35" s="388"/>
      <c r="AE35" s="388"/>
      <c r="AF35" s="388"/>
      <c r="AG35" s="388"/>
      <c r="AH35" s="388"/>
      <c r="AI35" s="388"/>
      <c r="AJ35" s="388"/>
      <c r="AK35" s="120"/>
      <c r="AL35" s="120"/>
      <c r="AM35" s="192"/>
      <c r="AN35" s="398"/>
      <c r="AO35" s="120"/>
    </row>
    <row r="36" spans="1:41" ht="15">
      <c r="A36" s="120"/>
      <c r="B36" s="90"/>
      <c r="C36" s="90"/>
      <c r="D36" s="90"/>
      <c r="E36" s="264"/>
      <c r="F36" s="90"/>
      <c r="G36" s="264"/>
      <c r="I36" s="268" t="s">
        <v>167</v>
      </c>
      <c r="J36" s="329">
        <f t="shared" si="0"/>
        <v>31810313</v>
      </c>
      <c r="K36" s="330">
        <f t="shared" si="1"/>
        <v>27227.187718527915</v>
      </c>
      <c r="L36" s="258">
        <f t="shared" si="2"/>
        <v>23575725</v>
      </c>
      <c r="M36" s="331">
        <f t="shared" si="3"/>
        <v>0.74113464397536732</v>
      </c>
      <c r="N36" s="330">
        <f t="shared" si="4"/>
        <v>20179.012076221683</v>
      </c>
      <c r="P36" s="393">
        <v>10004000</v>
      </c>
      <c r="Q36" s="393">
        <v>4899474</v>
      </c>
      <c r="R36" s="393">
        <v>8672251</v>
      </c>
      <c r="S36" s="283">
        <v>1168.329</v>
      </c>
      <c r="T36" s="393">
        <v>3529111</v>
      </c>
      <c r="U36" s="393">
        <v>4780890</v>
      </c>
      <c r="V36" s="393">
        <v>0</v>
      </c>
      <c r="W36" s="393">
        <v>0</v>
      </c>
      <c r="X36" s="393">
        <v>0</v>
      </c>
      <c r="Y36" s="393">
        <v>40120314</v>
      </c>
      <c r="Z36" s="157"/>
      <c r="AA36" s="388"/>
      <c r="AB36" s="388"/>
      <c r="AC36" s="388"/>
      <c r="AD36" s="388"/>
      <c r="AE36" s="388"/>
      <c r="AF36" s="388"/>
      <c r="AG36" s="388"/>
      <c r="AH36" s="388"/>
      <c r="AI36" s="388"/>
      <c r="AJ36" s="388"/>
      <c r="AK36" s="120"/>
      <c r="AL36" s="120"/>
      <c r="AM36" s="192"/>
      <c r="AN36" s="398"/>
      <c r="AO36" s="120"/>
    </row>
    <row r="37" spans="1:41" ht="15">
      <c r="A37" s="120"/>
      <c r="B37" s="90"/>
      <c r="C37" s="90"/>
      <c r="D37" s="90"/>
      <c r="E37" s="264"/>
      <c r="F37" s="90"/>
      <c r="G37" s="264"/>
      <c r="I37" s="268"/>
      <c r="J37" s="329"/>
      <c r="K37" s="330"/>
      <c r="L37" s="258"/>
      <c r="M37" s="331"/>
      <c r="N37" s="330"/>
      <c r="P37" s="273"/>
      <c r="Q37" s="273"/>
      <c r="R37" s="273"/>
      <c r="S37" s="295"/>
      <c r="T37" s="273"/>
      <c r="U37" s="273"/>
      <c r="V37" s="273"/>
      <c r="W37" s="273"/>
      <c r="X37" s="273"/>
      <c r="Y37" s="273"/>
      <c r="Z37" s="157"/>
      <c r="AA37" s="120"/>
      <c r="AB37" s="120"/>
      <c r="AC37" s="120"/>
      <c r="AD37" s="120"/>
      <c r="AE37" s="120"/>
      <c r="AF37" s="120"/>
      <c r="AG37" s="120"/>
      <c r="AH37" s="120"/>
      <c r="AI37" s="120"/>
      <c r="AJ37" s="120"/>
      <c r="AK37" s="120"/>
      <c r="AL37" s="120"/>
      <c r="AM37" s="120"/>
      <c r="AN37" s="120"/>
      <c r="AO37" s="120"/>
    </row>
    <row r="38" spans="1:41" ht="15">
      <c r="A38" s="120"/>
      <c r="B38" s="90"/>
      <c r="C38" s="90"/>
      <c r="D38" s="90"/>
      <c r="E38" s="264"/>
      <c r="F38" s="90"/>
      <c r="G38" s="264"/>
      <c r="I38" s="268"/>
      <c r="J38" s="329"/>
      <c r="K38" s="330"/>
      <c r="L38" s="258"/>
      <c r="M38" s="331"/>
      <c r="N38" s="330"/>
      <c r="P38" s="273"/>
      <c r="Q38" s="273"/>
      <c r="R38" s="273"/>
      <c r="S38" s="295"/>
      <c r="T38" s="273"/>
      <c r="U38" s="273"/>
      <c r="V38" s="273"/>
      <c r="W38" s="273"/>
      <c r="X38" s="273"/>
      <c r="Y38" s="273"/>
      <c r="Z38" s="157"/>
      <c r="AA38" s="120"/>
      <c r="AB38" s="120"/>
      <c r="AC38" s="120"/>
      <c r="AD38" s="120"/>
      <c r="AE38" s="120"/>
      <c r="AF38" s="120"/>
      <c r="AG38" s="120"/>
      <c r="AH38" s="120"/>
      <c r="AI38" s="120"/>
      <c r="AJ38" s="120"/>
      <c r="AK38" s="120"/>
      <c r="AL38" s="120"/>
      <c r="AM38" s="120"/>
      <c r="AN38" s="120"/>
      <c r="AO38" s="120"/>
    </row>
    <row r="39" spans="1:41" ht="15">
      <c r="A39" s="120"/>
      <c r="B39" s="90"/>
      <c r="C39" s="90"/>
      <c r="D39" s="90"/>
      <c r="E39" s="264"/>
      <c r="F39" s="90"/>
      <c r="G39" s="264"/>
      <c r="I39" s="268"/>
      <c r="J39" s="329"/>
      <c r="K39" s="330"/>
      <c r="L39" s="258"/>
      <c r="M39" s="331"/>
      <c r="N39" s="330"/>
      <c r="P39" s="273"/>
      <c r="Q39" s="273"/>
      <c r="R39" s="273"/>
      <c r="S39" s="295"/>
      <c r="T39" s="273"/>
      <c r="U39" s="273"/>
      <c r="V39" s="273"/>
      <c r="W39" s="273"/>
      <c r="X39" s="273"/>
      <c r="Y39" s="273"/>
      <c r="Z39" s="157"/>
      <c r="AA39" s="120"/>
      <c r="AB39" s="120"/>
      <c r="AC39" s="120"/>
      <c r="AD39" s="120"/>
      <c r="AE39" s="120"/>
      <c r="AF39" s="120"/>
      <c r="AG39" s="120"/>
      <c r="AH39" s="120"/>
      <c r="AI39" s="120"/>
      <c r="AJ39" s="120"/>
      <c r="AK39" s="120"/>
      <c r="AL39" s="120"/>
      <c r="AM39" s="120"/>
      <c r="AN39" s="120"/>
      <c r="AO39" s="120"/>
    </row>
    <row r="40" spans="1:41" ht="15.75" thickBot="1">
      <c r="A40" s="120"/>
      <c r="B40" s="90"/>
      <c r="C40" s="90"/>
      <c r="D40" s="90"/>
      <c r="E40" s="264"/>
      <c r="F40" s="90"/>
      <c r="G40" s="264"/>
      <c r="I40" s="268"/>
      <c r="J40" s="329"/>
      <c r="K40" s="330"/>
      <c r="L40" s="258"/>
      <c r="M40" s="331"/>
      <c r="N40" s="330"/>
      <c r="P40" s="273"/>
      <c r="Q40" s="273"/>
      <c r="R40" s="273"/>
      <c r="S40" s="295"/>
      <c r="T40" s="273"/>
      <c r="U40" s="273"/>
      <c r="V40" s="273"/>
      <c r="W40" s="273"/>
      <c r="X40" s="273"/>
      <c r="Y40" s="273"/>
      <c r="Z40" s="157"/>
      <c r="AA40" s="120"/>
      <c r="AB40" s="120"/>
      <c r="AC40" s="120"/>
      <c r="AD40" s="120"/>
      <c r="AE40" s="120"/>
      <c r="AF40" s="120"/>
      <c r="AG40" s="120"/>
      <c r="AH40" s="120"/>
      <c r="AI40" s="120"/>
      <c r="AJ40" s="120"/>
      <c r="AK40" s="120"/>
      <c r="AL40" s="120"/>
      <c r="AM40" s="120"/>
      <c r="AN40" s="120"/>
      <c r="AO40" s="120"/>
    </row>
    <row r="41" spans="1:41" ht="12.75" customHeight="1">
      <c r="A41" s="120"/>
      <c r="B41" s="90"/>
      <c r="D41" s="121"/>
      <c r="E41" s="90"/>
      <c r="F41" s="121"/>
      <c r="G41" s="90"/>
      <c r="H41" s="162"/>
      <c r="I41" s="347" t="s">
        <v>53</v>
      </c>
      <c r="J41" s="348">
        <f>J16</f>
        <v>30842764</v>
      </c>
      <c r="K41" s="348">
        <f>K16</f>
        <v>21698.863092725482</v>
      </c>
      <c r="L41" s="349"/>
      <c r="M41" s="350">
        <f>M16</f>
        <v>0.69432888699599038</v>
      </c>
      <c r="N41" s="351">
        <f>N16</f>
        <v>15066.147460250457</v>
      </c>
      <c r="P41" s="256"/>
      <c r="Q41" s="256"/>
      <c r="R41" s="157"/>
      <c r="S41" s="189"/>
    </row>
    <row r="42" spans="1:41" ht="39.75" customHeight="1">
      <c r="A42" s="469" t="s">
        <v>150</v>
      </c>
      <c r="B42" s="470"/>
      <c r="C42" s="470"/>
      <c r="D42" s="470"/>
      <c r="E42" s="470"/>
      <c r="F42" s="470"/>
      <c r="G42" s="470"/>
      <c r="H42" s="96"/>
      <c r="I42" s="352" t="s">
        <v>88</v>
      </c>
      <c r="J42" s="226">
        <f>MEDIAN(J35:J36,J30:J33,J27:J28,J18:J25,J12:J13,J10,J6:J8)</f>
        <v>36970558</v>
      </c>
      <c r="K42" s="226">
        <f>MEDIAN(K35:K36,K30:K33,K27:K28,K18:K25,K12:K13,K10,K6:K8)</f>
        <v>22596.414520995073</v>
      </c>
      <c r="M42" s="331">
        <f>MEDIAN(M35:M36,M30:M33,M27:M28,M18:M25,M12:M13,M10,M6:M8)</f>
        <v>0.75688399028792652</v>
      </c>
      <c r="N42" s="353">
        <f>MEDIAN(N35:N36,N30:N33,N27:N28,N18:N25,N12:N13,N10,N6:N8)</f>
        <v>16837.653503105226</v>
      </c>
      <c r="P42" s="83"/>
      <c r="Q42" s="83"/>
      <c r="R42" s="83"/>
      <c r="AB42" s="157"/>
      <c r="AC42" s="157"/>
      <c r="AD42" s="157"/>
    </row>
    <row r="43" spans="1:41" ht="6.75" customHeight="1">
      <c r="D43" s="3"/>
      <c r="E43" s="95"/>
      <c r="F43" s="95"/>
      <c r="G43" s="95"/>
      <c r="H43" s="97"/>
      <c r="I43" s="354"/>
      <c r="J43" s="90"/>
      <c r="K43" s="90"/>
      <c r="N43" s="355"/>
      <c r="P43" s="83" t="s">
        <v>201</v>
      </c>
      <c r="Q43" s="83"/>
      <c r="R43" s="83"/>
    </row>
    <row r="44" spans="1:41" ht="45.75" customHeight="1" thickBot="1">
      <c r="A44" s="444" t="s">
        <v>280</v>
      </c>
      <c r="B44" s="453"/>
      <c r="C44" s="453"/>
      <c r="D44" s="453"/>
      <c r="E44" s="453"/>
      <c r="F44" s="453"/>
      <c r="G44" s="453"/>
      <c r="I44" s="356" t="s">
        <v>168</v>
      </c>
      <c r="J44" s="357">
        <f>MEDIAN(J34,J29,J26,J17,J15,J14,J11,J9)</f>
        <v>60322851.5</v>
      </c>
      <c r="K44" s="357">
        <f>MEDIAN(K34,K29,K26,K17,K15,K14,K11,K9)</f>
        <v>30552.299802088703</v>
      </c>
      <c r="L44" s="358"/>
      <c r="M44" s="359">
        <f>MEDIAN(M34,M29,M26,M17,M15,M14,M11,M9)</f>
        <v>0.7403747442046773</v>
      </c>
      <c r="N44" s="360">
        <f>MEDIAN(N34,N29,N26,N17,N15,N14,N11,N9)</f>
        <v>23092.882204052181</v>
      </c>
      <c r="P44" s="83"/>
      <c r="Q44" s="83"/>
      <c r="R44" s="83"/>
      <c r="T44" s="157"/>
      <c r="U44" s="157"/>
      <c r="V44" s="157"/>
      <c r="W44" s="157"/>
      <c r="X44" s="157"/>
      <c r="Y44" s="157"/>
    </row>
    <row r="45" spans="1:41" ht="17.25" customHeight="1">
      <c r="A45" s="178"/>
      <c r="B45" s="169"/>
      <c r="C45" s="169"/>
      <c r="D45" s="169"/>
      <c r="E45" s="169"/>
      <c r="F45" s="169"/>
      <c r="G45" s="169"/>
      <c r="I45" s="187"/>
      <c r="J45" s="226"/>
      <c r="K45" s="226"/>
      <c r="M45" s="331"/>
      <c r="N45" s="226"/>
      <c r="P45" s="83"/>
      <c r="Q45" s="83"/>
      <c r="R45" s="83"/>
      <c r="T45" s="157"/>
      <c r="U45" s="157"/>
      <c r="V45" s="157"/>
      <c r="W45" s="157"/>
      <c r="X45" s="157"/>
      <c r="Y45" s="157"/>
    </row>
    <row r="46" spans="1:41" ht="12.75" customHeight="1">
      <c r="I46" s="119"/>
      <c r="J46" s="332" t="s">
        <v>202</v>
      </c>
      <c r="K46" s="25"/>
      <c r="L46" s="333" t="s">
        <v>203</v>
      </c>
      <c r="N46" s="90"/>
      <c r="O46" s="83"/>
      <c r="P46" s="83"/>
      <c r="Q46" s="83"/>
      <c r="R46" s="120"/>
      <c r="S46" s="157"/>
      <c r="T46" s="227"/>
      <c r="U46" s="227"/>
      <c r="V46" s="227"/>
      <c r="W46" s="227"/>
      <c r="X46" s="227"/>
    </row>
    <row r="47" spans="1:41" ht="12.75" customHeight="1" thickBot="1">
      <c r="A47" s="3" t="s">
        <v>277</v>
      </c>
      <c r="I47" s="319" t="s">
        <v>107</v>
      </c>
      <c r="J47" s="321" t="s">
        <v>204</v>
      </c>
      <c r="K47" s="319" t="s">
        <v>107</v>
      </c>
      <c r="L47" s="334" t="s">
        <v>205</v>
      </c>
      <c r="M47" s="319" t="s">
        <v>107</v>
      </c>
      <c r="N47" s="323" t="s">
        <v>200</v>
      </c>
      <c r="O47" s="83"/>
      <c r="P47" s="83"/>
      <c r="Q47" s="83"/>
      <c r="R47" s="120"/>
      <c r="S47" s="157"/>
      <c r="T47" s="157"/>
      <c r="U47" s="157"/>
      <c r="V47" s="157"/>
      <c r="W47" s="157"/>
      <c r="X47" s="157"/>
    </row>
    <row r="48" spans="1:41" ht="15.75" thickTop="1">
      <c r="A48" s="412" t="s">
        <v>263</v>
      </c>
      <c r="B48" s="403">
        <v>-1</v>
      </c>
      <c r="I48" s="268" t="s">
        <v>164</v>
      </c>
      <c r="J48" s="330">
        <v>37498.943317137673</v>
      </c>
      <c r="K48" s="268" t="s">
        <v>54</v>
      </c>
      <c r="L48" s="331">
        <v>0.67622915340965883</v>
      </c>
      <c r="M48" s="268" t="s">
        <v>69</v>
      </c>
      <c r="N48" s="330">
        <v>12372.929659518322</v>
      </c>
      <c r="O48" s="83"/>
      <c r="P48" s="83"/>
      <c r="Q48" s="83"/>
      <c r="R48" s="120"/>
      <c r="S48" s="3"/>
    </row>
    <row r="49" spans="1:19" ht="15">
      <c r="A49" s="404" t="s">
        <v>39</v>
      </c>
      <c r="B49" s="405">
        <v>11940919</v>
      </c>
      <c r="I49" s="268" t="s">
        <v>157</v>
      </c>
      <c r="J49" s="330">
        <v>37259.122204181302</v>
      </c>
      <c r="K49" s="268" t="s">
        <v>162</v>
      </c>
      <c r="L49" s="331">
        <v>0.68638699055855901</v>
      </c>
      <c r="M49" s="268" t="s">
        <v>161</v>
      </c>
      <c r="N49" s="330">
        <v>13370.302987635201</v>
      </c>
      <c r="O49" s="83"/>
      <c r="P49" s="83"/>
      <c r="Q49" s="83"/>
      <c r="R49" s="120"/>
      <c r="S49" s="3"/>
    </row>
    <row r="50" spans="1:19" ht="15">
      <c r="A50" s="404" t="s">
        <v>264</v>
      </c>
      <c r="B50" s="405">
        <v>705745</v>
      </c>
      <c r="I50" s="268" t="s">
        <v>127</v>
      </c>
      <c r="J50" s="330">
        <v>35591.155542149048</v>
      </c>
      <c r="K50" s="269" t="s">
        <v>50</v>
      </c>
      <c r="L50" s="331">
        <v>0.69432888699599038</v>
      </c>
      <c r="M50" s="268" t="s">
        <v>106</v>
      </c>
      <c r="N50" s="330">
        <v>14875.968312253503</v>
      </c>
      <c r="O50" s="83"/>
      <c r="P50" s="83"/>
      <c r="Q50" s="83"/>
      <c r="R50" s="120"/>
      <c r="S50" s="3"/>
    </row>
    <row r="51" spans="1:19" ht="15">
      <c r="A51" s="404" t="s">
        <v>265</v>
      </c>
      <c r="B51" s="405">
        <v>1614213</v>
      </c>
      <c r="I51" s="268" t="s">
        <v>52</v>
      </c>
      <c r="J51" s="330">
        <v>32308.446586786129</v>
      </c>
      <c r="K51" s="268" t="s">
        <v>122</v>
      </c>
      <c r="L51" s="331">
        <v>0.69962359753596437</v>
      </c>
      <c r="M51" s="269" t="s">
        <v>50</v>
      </c>
      <c r="N51" s="330">
        <v>15066</v>
      </c>
      <c r="O51" s="83"/>
      <c r="P51" s="83"/>
      <c r="Q51" s="83"/>
      <c r="R51" s="225"/>
      <c r="S51" s="3"/>
    </row>
    <row r="52" spans="1:19" ht="15">
      <c r="A52" s="404" t="s">
        <v>266</v>
      </c>
      <c r="B52" s="405">
        <v>4455912</v>
      </c>
      <c r="D52" s="413" t="s">
        <v>278</v>
      </c>
      <c r="I52" s="268" t="s">
        <v>165</v>
      </c>
      <c r="J52" s="330">
        <v>32051.923934515649</v>
      </c>
      <c r="K52" s="268" t="s">
        <v>127</v>
      </c>
      <c r="L52" s="331">
        <v>0.70201768624471239</v>
      </c>
      <c r="M52" s="268" t="s">
        <v>153</v>
      </c>
      <c r="N52" s="330">
        <v>15198.189354179838</v>
      </c>
      <c r="O52" s="83"/>
      <c r="P52" s="83"/>
      <c r="Q52" s="83"/>
      <c r="R52" s="120"/>
      <c r="S52" s="3"/>
    </row>
    <row r="53" spans="1:19" ht="15">
      <c r="A53" s="404" t="s">
        <v>267</v>
      </c>
      <c r="B53" s="405">
        <v>5611814</v>
      </c>
      <c r="D53" s="405">
        <f>SUM(B49,B52:B53)</f>
        <v>22008645</v>
      </c>
      <c r="E53" s="85">
        <f>D53/B62</f>
        <v>0.71323322888894913</v>
      </c>
      <c r="F53" s="405">
        <f>D53/1421</f>
        <v>15488.138634764251</v>
      </c>
      <c r="I53" s="268" t="s">
        <v>156</v>
      </c>
      <c r="J53" s="330">
        <v>30971.961763630588</v>
      </c>
      <c r="K53" s="268" t="s">
        <v>164</v>
      </c>
      <c r="L53" s="331">
        <v>0.72634094839122509</v>
      </c>
      <c r="M53" s="268" t="s">
        <v>100</v>
      </c>
      <c r="N53" s="330">
        <v>15565.138396732113</v>
      </c>
      <c r="O53" s="83"/>
      <c r="P53" s="83"/>
      <c r="Q53" s="83"/>
      <c r="R53" s="120"/>
      <c r="S53" s="3"/>
    </row>
    <row r="54" spans="1:19" ht="15">
      <c r="A54" s="404" t="s">
        <v>268</v>
      </c>
      <c r="B54" s="405">
        <v>6528968</v>
      </c>
      <c r="I54" s="268" t="s">
        <v>158</v>
      </c>
      <c r="J54" s="330">
        <v>30132.637840546813</v>
      </c>
      <c r="K54" s="268" t="s">
        <v>156</v>
      </c>
      <c r="L54" s="331">
        <v>0.72872508916912049</v>
      </c>
      <c r="M54" s="268" t="s">
        <v>103</v>
      </c>
      <c r="N54" s="330">
        <v>15783.393060555087</v>
      </c>
      <c r="O54" s="83"/>
      <c r="P54" s="83"/>
      <c r="Q54" s="83"/>
      <c r="R54" s="120"/>
      <c r="S54" s="3"/>
    </row>
    <row r="55" spans="1:19" ht="15">
      <c r="A55" s="404" t="s">
        <v>269</v>
      </c>
      <c r="B55" s="405">
        <v>5661252</v>
      </c>
      <c r="I55" s="268" t="s">
        <v>159</v>
      </c>
      <c r="J55" s="330">
        <v>29192.839875477166</v>
      </c>
      <c r="K55" s="268" t="s">
        <v>155</v>
      </c>
      <c r="L55" s="331">
        <v>0.7328494018522228</v>
      </c>
      <c r="M55" s="268" t="s">
        <v>163</v>
      </c>
      <c r="N55" s="330">
        <v>16442.813557096604</v>
      </c>
      <c r="O55" s="83"/>
      <c r="P55" s="83"/>
      <c r="Q55" s="83"/>
      <c r="R55" s="120"/>
      <c r="S55" s="3"/>
    </row>
    <row r="56" spans="1:19" ht="26.25">
      <c r="A56" s="406" t="s">
        <v>270</v>
      </c>
      <c r="B56" s="405">
        <v>0</v>
      </c>
      <c r="I56" s="268" t="s">
        <v>122</v>
      </c>
      <c r="J56" s="330">
        <v>27428.617623282134</v>
      </c>
      <c r="K56" s="268" t="s">
        <v>102</v>
      </c>
      <c r="L56" s="331">
        <v>0.73446924845290051</v>
      </c>
      <c r="M56" s="268" t="s">
        <v>104</v>
      </c>
      <c r="N56" s="330">
        <v>16501.260080156982</v>
      </c>
      <c r="O56" s="83"/>
      <c r="P56" s="83"/>
      <c r="Q56" s="83"/>
      <c r="R56" s="120"/>
      <c r="S56" s="3"/>
    </row>
    <row r="57" spans="1:19" ht="15">
      <c r="A57" s="404" t="s">
        <v>271</v>
      </c>
      <c r="B57" s="405">
        <v>0</v>
      </c>
      <c r="I57" s="268" t="s">
        <v>166</v>
      </c>
      <c r="J57" s="330">
        <v>27408.376047023037</v>
      </c>
      <c r="K57" s="268" t="s">
        <v>167</v>
      </c>
      <c r="L57" s="331">
        <v>0.74113464397536732</v>
      </c>
      <c r="M57" s="268" t="s">
        <v>162</v>
      </c>
      <c r="N57" s="330">
        <v>16567.50116777523</v>
      </c>
      <c r="O57" s="83"/>
      <c r="P57" s="83"/>
      <c r="Q57" s="83"/>
      <c r="R57" s="120"/>
      <c r="S57" s="3"/>
    </row>
    <row r="58" spans="1:19" ht="15">
      <c r="A58" s="407" t="s">
        <v>272</v>
      </c>
      <c r="B58" s="405"/>
      <c r="I58" s="268" t="s">
        <v>167</v>
      </c>
      <c r="J58" s="330">
        <v>27227.187718527915</v>
      </c>
      <c r="K58" s="268" t="s">
        <v>161</v>
      </c>
      <c r="L58" s="331">
        <v>0.74259397429727458</v>
      </c>
      <c r="M58" s="268" t="s">
        <v>105</v>
      </c>
      <c r="N58" s="330">
        <v>16586.529141915464</v>
      </c>
      <c r="O58" s="83"/>
      <c r="P58" s="83"/>
      <c r="Q58" s="83"/>
      <c r="R58" s="120"/>
      <c r="S58" s="3"/>
    </row>
    <row r="59" spans="1:19" ht="15">
      <c r="A59" s="404" t="s">
        <v>273</v>
      </c>
      <c r="B59" s="408" t="s">
        <v>274</v>
      </c>
      <c r="I59" s="268" t="s">
        <v>155</v>
      </c>
      <c r="J59" s="330">
        <v>27176.445693534086</v>
      </c>
      <c r="K59" s="268" t="s">
        <v>104</v>
      </c>
      <c r="L59" s="331">
        <v>0.74568945821411525</v>
      </c>
      <c r="M59" s="268" t="s">
        <v>54</v>
      </c>
      <c r="N59" s="330">
        <v>16808.679007879946</v>
      </c>
      <c r="O59" s="83"/>
      <c r="P59" s="83"/>
      <c r="Q59" s="83"/>
      <c r="R59" s="120"/>
      <c r="S59" s="3"/>
    </row>
    <row r="60" spans="1:19" ht="15">
      <c r="A60" s="409" t="s">
        <v>275</v>
      </c>
      <c r="B60" s="410"/>
      <c r="I60" s="268" t="s">
        <v>154</v>
      </c>
      <c r="J60" s="330">
        <v>26395.625759597853</v>
      </c>
      <c r="K60" s="268" t="s">
        <v>105</v>
      </c>
      <c r="L60" s="331">
        <v>0.74739811843610027</v>
      </c>
      <c r="M60" s="268" t="s">
        <v>46</v>
      </c>
      <c r="N60" s="330">
        <v>16866.62799833051</v>
      </c>
      <c r="O60" s="83"/>
      <c r="P60" s="83"/>
      <c r="Q60" s="83"/>
      <c r="R60" s="120"/>
      <c r="S60" s="3"/>
    </row>
    <row r="61" spans="1:19" ht="51.75">
      <c r="A61" s="406" t="s">
        <v>276</v>
      </c>
      <c r="B61" s="411">
        <v>36518823</v>
      </c>
      <c r="I61" s="268" t="s">
        <v>102</v>
      </c>
      <c r="J61" s="330">
        <v>25868.704058777901</v>
      </c>
      <c r="K61" s="268" t="s">
        <v>165</v>
      </c>
      <c r="L61" s="331">
        <v>0.74790008655713169</v>
      </c>
      <c r="M61" s="268" t="s">
        <v>160</v>
      </c>
      <c r="N61" s="330">
        <v>17023.739017397773</v>
      </c>
      <c r="O61" s="83"/>
      <c r="P61" s="83"/>
      <c r="Q61" s="83"/>
      <c r="R61" s="120"/>
      <c r="S61" s="3"/>
    </row>
    <row r="62" spans="1:19" ht="15">
      <c r="B62" s="24">
        <f>B61-B55</f>
        <v>30857571</v>
      </c>
      <c r="I62" s="268" t="s">
        <v>54</v>
      </c>
      <c r="J62" s="330">
        <v>24856.483816362866</v>
      </c>
      <c r="K62" s="268" t="s">
        <v>100</v>
      </c>
      <c r="L62" s="331">
        <v>0.75476461267820771</v>
      </c>
      <c r="M62" s="268" t="s">
        <v>51</v>
      </c>
      <c r="N62" s="330">
        <v>17999.485369111346</v>
      </c>
      <c r="O62" s="83"/>
      <c r="P62" s="83"/>
      <c r="Q62" s="83"/>
      <c r="R62" s="120"/>
      <c r="S62" s="3"/>
    </row>
    <row r="63" spans="1:19" ht="15">
      <c r="I63" s="268" t="s">
        <v>89</v>
      </c>
      <c r="J63" s="330">
        <v>24286.21262928312</v>
      </c>
      <c r="K63" s="268" t="s">
        <v>160</v>
      </c>
      <c r="L63" s="331">
        <v>0.75594338096951652</v>
      </c>
      <c r="M63" s="268" t="s">
        <v>89</v>
      </c>
      <c r="N63" s="330">
        <v>18398.036436547172</v>
      </c>
      <c r="O63" s="83"/>
      <c r="P63" s="83"/>
      <c r="Q63" s="83"/>
      <c r="R63" s="120"/>
      <c r="S63" s="3"/>
    </row>
    <row r="64" spans="1:19" ht="15">
      <c r="I64" s="268" t="s">
        <v>162</v>
      </c>
      <c r="J64" s="330">
        <v>24137.259877686705</v>
      </c>
      <c r="K64" s="268" t="s">
        <v>52</v>
      </c>
      <c r="L64" s="331">
        <v>0.75621731932685599</v>
      </c>
      <c r="M64" s="268" t="s">
        <v>101</v>
      </c>
      <c r="N64" s="330">
        <v>18490.222655905025</v>
      </c>
      <c r="O64" s="83"/>
      <c r="P64" s="83"/>
      <c r="Q64" s="83"/>
      <c r="R64" s="120"/>
      <c r="S64" s="3"/>
    </row>
    <row r="65" spans="9:73" ht="15">
      <c r="I65" s="268" t="s">
        <v>51</v>
      </c>
      <c r="J65" s="330">
        <v>23225.536597474518</v>
      </c>
      <c r="K65" s="268" t="s">
        <v>89</v>
      </c>
      <c r="L65" s="331">
        <v>0.75755066124899717</v>
      </c>
      <c r="M65" s="268" t="s">
        <v>102</v>
      </c>
      <c r="N65" s="330">
        <v>18999.767628501104</v>
      </c>
      <c r="O65" s="83"/>
      <c r="P65" s="83"/>
      <c r="Q65" s="83"/>
      <c r="R65" s="120"/>
      <c r="S65" s="3"/>
    </row>
    <row r="66" spans="9:73" ht="15">
      <c r="I66" s="268" t="s">
        <v>101</v>
      </c>
      <c r="J66" s="330">
        <v>22672.969160996949</v>
      </c>
      <c r="K66" s="268" t="s">
        <v>158</v>
      </c>
      <c r="L66" s="331">
        <v>0.76458009122127346</v>
      </c>
      <c r="M66" s="268" t="s">
        <v>122</v>
      </c>
      <c r="N66" s="330">
        <v>19189.708137038997</v>
      </c>
      <c r="O66" s="83"/>
      <c r="P66" s="83"/>
      <c r="Q66" s="83"/>
      <c r="R66" s="120"/>
      <c r="S66" s="3"/>
    </row>
    <row r="67" spans="9:73" ht="15">
      <c r="I67" s="268" t="s">
        <v>160</v>
      </c>
      <c r="J67" s="330">
        <v>22519.859880993201</v>
      </c>
      <c r="K67" s="268" t="s">
        <v>51</v>
      </c>
      <c r="L67" s="331">
        <v>0.77498684663623918</v>
      </c>
      <c r="M67" s="268" t="s">
        <v>155</v>
      </c>
      <c r="N67" s="330">
        <v>19916.241970975869</v>
      </c>
      <c r="O67" s="83"/>
      <c r="P67" s="83"/>
      <c r="Q67" s="83"/>
      <c r="R67" s="120"/>
      <c r="S67" s="3"/>
    </row>
    <row r="68" spans="9:73" ht="15">
      <c r="I68" s="268" t="s">
        <v>105</v>
      </c>
      <c r="J68" s="330">
        <v>22192.361383812542</v>
      </c>
      <c r="K68" s="268" t="s">
        <v>153</v>
      </c>
      <c r="L68" s="331">
        <v>0.77510177017460136</v>
      </c>
      <c r="M68" s="268" t="s">
        <v>167</v>
      </c>
      <c r="N68" s="330">
        <v>20179.012076221683</v>
      </c>
      <c r="O68" s="83"/>
      <c r="P68" s="83"/>
      <c r="Q68" s="83"/>
      <c r="R68" s="120"/>
      <c r="S68" s="3"/>
    </row>
    <row r="69" spans="9:73" ht="15">
      <c r="I69" s="268" t="s">
        <v>104</v>
      </c>
      <c r="J69" s="330">
        <v>22128.86329340981</v>
      </c>
      <c r="K69" s="268" t="s">
        <v>46</v>
      </c>
      <c r="L69" s="331">
        <v>0.78328685927959052</v>
      </c>
      <c r="M69" s="268" t="s">
        <v>166</v>
      </c>
      <c r="N69" s="330">
        <v>21668.380247469435</v>
      </c>
      <c r="O69" s="83"/>
      <c r="P69" s="83"/>
      <c r="Q69" s="83"/>
      <c r="R69" s="120"/>
      <c r="S69" s="3"/>
    </row>
    <row r="70" spans="9:73" ht="15">
      <c r="I70" s="269" t="s">
        <v>50</v>
      </c>
      <c r="J70" s="330">
        <v>22109.761832393779</v>
      </c>
      <c r="K70" s="268" t="s">
        <v>166</v>
      </c>
      <c r="L70" s="331">
        <v>0.79057512237478766</v>
      </c>
      <c r="M70" s="268" t="s">
        <v>154</v>
      </c>
      <c r="N70" s="330">
        <v>21934.939302962088</v>
      </c>
      <c r="O70" s="157"/>
      <c r="P70" s="157"/>
      <c r="Q70" s="157"/>
      <c r="R70" s="120"/>
      <c r="S70" s="157"/>
      <c r="T70" s="157"/>
      <c r="U70" s="157"/>
      <c r="V70" s="157"/>
      <c r="W70" s="157"/>
      <c r="X70" s="157"/>
      <c r="Y70" s="157"/>
      <c r="Z70" s="157"/>
      <c r="AA70" s="157"/>
    </row>
    <row r="71" spans="9:73" ht="15">
      <c r="I71" s="268" t="s">
        <v>46</v>
      </c>
      <c r="J71" s="330">
        <v>21533.143060568116</v>
      </c>
      <c r="K71" s="268" t="s">
        <v>159</v>
      </c>
      <c r="L71" s="331">
        <v>0.79289817359240855</v>
      </c>
      <c r="M71" s="268" t="s">
        <v>156</v>
      </c>
      <c r="N71" s="330">
        <v>22570.045597944289</v>
      </c>
      <c r="O71" s="157"/>
      <c r="P71" s="157"/>
      <c r="Q71" s="157"/>
      <c r="R71" s="90"/>
      <c r="S71" s="157"/>
      <c r="T71" s="157"/>
      <c r="U71" s="157"/>
      <c r="V71" s="157"/>
      <c r="W71" s="157"/>
      <c r="X71" s="157"/>
      <c r="Y71" s="157"/>
      <c r="Z71" s="157"/>
      <c r="AA71" s="157"/>
      <c r="AB71" s="157"/>
      <c r="AC71" s="157"/>
      <c r="AD71" s="157"/>
      <c r="AE71" s="157"/>
      <c r="AF71" s="157"/>
      <c r="AG71" s="157"/>
      <c r="AH71" s="157"/>
      <c r="AI71" s="157"/>
      <c r="AJ71" s="157"/>
      <c r="AK71" s="157"/>
      <c r="AL71" s="157"/>
      <c r="AM71" s="157"/>
      <c r="AN71" s="157"/>
      <c r="AO71" s="157"/>
      <c r="AP71" s="157"/>
      <c r="AQ71" s="157"/>
      <c r="AR71" s="157"/>
      <c r="AS71" s="157"/>
      <c r="AT71" s="157"/>
      <c r="AU71" s="157"/>
      <c r="AV71" s="157"/>
      <c r="AW71" s="157"/>
      <c r="AX71" s="157"/>
    </row>
    <row r="72" spans="9:73" ht="15">
      <c r="I72" s="268" t="s">
        <v>100</v>
      </c>
      <c r="J72" s="330">
        <v>20622.506852170449</v>
      </c>
      <c r="K72" s="268" t="s">
        <v>103</v>
      </c>
      <c r="L72" s="331">
        <v>0.79471188122959824</v>
      </c>
      <c r="M72" s="268" t="s">
        <v>158</v>
      </c>
      <c r="N72" s="330">
        <v>23038.81498886288</v>
      </c>
      <c r="O72" s="157"/>
      <c r="P72" s="157"/>
      <c r="Q72" s="157"/>
      <c r="R72" s="90"/>
      <c r="S72" s="157"/>
      <c r="T72" s="157"/>
      <c r="U72" s="157"/>
      <c r="V72" s="157"/>
      <c r="W72" s="157"/>
      <c r="X72" s="157"/>
      <c r="Y72" s="120"/>
      <c r="Z72" s="120"/>
      <c r="AA72" s="157"/>
      <c r="AB72" s="157"/>
      <c r="AC72" s="157"/>
      <c r="AD72" s="157"/>
      <c r="AE72" s="157"/>
      <c r="AF72" s="157"/>
      <c r="AG72" s="157"/>
      <c r="AH72" s="157"/>
      <c r="AI72" s="157"/>
      <c r="AJ72" s="157"/>
      <c r="AK72" s="157"/>
      <c r="AL72" s="157"/>
      <c r="AM72" s="157"/>
      <c r="AN72" s="157"/>
      <c r="AO72" s="157"/>
      <c r="AP72" s="157"/>
      <c r="AQ72" s="157"/>
      <c r="AR72" s="157"/>
      <c r="AS72" s="157"/>
      <c r="AT72" s="157"/>
      <c r="AU72" s="157"/>
      <c r="AV72" s="157"/>
      <c r="AW72" s="157"/>
      <c r="AX72" s="157"/>
      <c r="AY72" s="157"/>
      <c r="AZ72" s="157"/>
      <c r="BA72" s="157"/>
      <c r="BB72" s="157"/>
      <c r="BC72" s="157"/>
      <c r="BD72" s="157"/>
      <c r="BE72" s="157"/>
      <c r="BF72" s="157"/>
      <c r="BG72" s="157"/>
      <c r="BH72" s="157"/>
      <c r="BI72" s="157"/>
      <c r="BJ72" s="157"/>
      <c r="BK72" s="157"/>
      <c r="BL72" s="157"/>
      <c r="BM72" s="157"/>
      <c r="BN72" s="157"/>
      <c r="BO72" s="157"/>
      <c r="BP72" s="157"/>
      <c r="BQ72" s="157"/>
      <c r="BR72" s="157"/>
      <c r="BS72" s="157"/>
      <c r="BT72" s="157"/>
      <c r="BU72" s="157"/>
    </row>
    <row r="73" spans="9:73" ht="15">
      <c r="I73" s="268" t="s">
        <v>163</v>
      </c>
      <c r="J73" s="330">
        <v>20614.993970554191</v>
      </c>
      <c r="K73" s="268" t="s">
        <v>157</v>
      </c>
      <c r="L73" s="331">
        <v>0.79540233767988644</v>
      </c>
      <c r="M73" s="268" t="s">
        <v>159</v>
      </c>
      <c r="N73" s="330">
        <v>23146.949419241482</v>
      </c>
      <c r="O73" s="225"/>
      <c r="P73" s="120"/>
      <c r="Q73" s="120"/>
      <c r="R73" s="120"/>
      <c r="S73" s="157"/>
      <c r="T73" s="157"/>
      <c r="U73" s="157"/>
      <c r="V73" s="157"/>
      <c r="W73" s="157"/>
      <c r="X73" s="157"/>
      <c r="Y73" s="90"/>
      <c r="Z73" s="90"/>
      <c r="AA73" s="120"/>
      <c r="AB73" s="157"/>
      <c r="AC73" s="157"/>
      <c r="AD73" s="157"/>
      <c r="AE73" s="157"/>
      <c r="AF73" s="157"/>
      <c r="AG73" s="157"/>
      <c r="AH73" s="157"/>
      <c r="AI73" s="157"/>
      <c r="AJ73" s="157"/>
      <c r="AK73" s="157"/>
      <c r="AL73" s="157"/>
      <c r="AM73" s="157"/>
      <c r="AN73" s="157"/>
      <c r="AO73" s="157"/>
      <c r="AP73" s="157"/>
      <c r="AQ73" s="157"/>
      <c r="AR73" s="157"/>
      <c r="AS73" s="157"/>
      <c r="AT73" s="157"/>
      <c r="AU73" s="157"/>
      <c r="AV73" s="157"/>
      <c r="AW73" s="157"/>
      <c r="AX73" s="157"/>
      <c r="AY73" s="157"/>
      <c r="AZ73" s="157"/>
      <c r="BA73" s="157"/>
      <c r="BB73" s="157"/>
      <c r="BC73" s="157"/>
      <c r="BD73" s="157"/>
      <c r="BE73" s="157"/>
      <c r="BF73" s="157"/>
      <c r="BG73" s="157"/>
      <c r="BH73" s="157"/>
      <c r="BI73" s="157"/>
      <c r="BJ73" s="157"/>
      <c r="BK73" s="157"/>
      <c r="BL73" s="157"/>
      <c r="BM73" s="157"/>
      <c r="BN73" s="157"/>
      <c r="BO73" s="157"/>
      <c r="BP73" s="157"/>
      <c r="BQ73" s="157"/>
      <c r="BR73" s="157"/>
      <c r="BS73" s="157"/>
      <c r="BT73" s="157"/>
      <c r="BU73" s="157"/>
    </row>
    <row r="74" spans="9:73" ht="15">
      <c r="I74" s="268" t="s">
        <v>103</v>
      </c>
      <c r="J74" s="330">
        <v>19860.522326826958</v>
      </c>
      <c r="K74" s="268" t="s">
        <v>163</v>
      </c>
      <c r="L74" s="331">
        <v>0.79761427922719763</v>
      </c>
      <c r="M74" s="268" t="s">
        <v>165</v>
      </c>
      <c r="N74" s="330">
        <v>23971.636684946854</v>
      </c>
      <c r="O74" s="93"/>
      <c r="P74" s="90"/>
      <c r="Q74" s="90"/>
      <c r="R74" s="264"/>
      <c r="S74" s="157"/>
      <c r="T74" s="157"/>
      <c r="U74" s="157"/>
      <c r="V74" s="157"/>
      <c r="W74" s="157"/>
      <c r="X74" s="157"/>
      <c r="Y74" s="157"/>
      <c r="Z74" s="157"/>
      <c r="AA74" s="90"/>
      <c r="AB74" s="120"/>
      <c r="AC74" s="120"/>
      <c r="AD74" s="120"/>
      <c r="AE74" s="120"/>
      <c r="AF74" s="120"/>
      <c r="AG74" s="120"/>
      <c r="AH74" s="120"/>
      <c r="AI74" s="120"/>
      <c r="AJ74" s="120"/>
      <c r="AK74" s="120"/>
      <c r="AL74" s="120"/>
      <c r="AM74" s="120"/>
      <c r="AN74" s="120"/>
      <c r="AO74" s="120"/>
      <c r="AP74" s="157"/>
      <c r="AQ74" s="157"/>
      <c r="AR74" s="157"/>
      <c r="AS74" s="157"/>
      <c r="AT74" s="157"/>
      <c r="AU74" s="157"/>
      <c r="AV74" s="157"/>
      <c r="AW74" s="157"/>
      <c r="AX74" s="157"/>
      <c r="AY74" s="157"/>
      <c r="AZ74" s="157"/>
      <c r="BA74" s="157"/>
      <c r="BB74" s="157"/>
      <c r="BC74" s="157"/>
      <c r="BD74" s="157"/>
      <c r="BE74" s="157"/>
      <c r="BF74" s="157"/>
      <c r="BG74" s="157"/>
      <c r="BH74" s="157"/>
      <c r="BI74" s="157"/>
      <c r="BJ74" s="157"/>
      <c r="BK74" s="157"/>
      <c r="BL74" s="157"/>
      <c r="BM74" s="157"/>
      <c r="BN74" s="157"/>
      <c r="BO74" s="157"/>
      <c r="BP74" s="157"/>
      <c r="BQ74" s="157"/>
      <c r="BR74" s="157"/>
      <c r="BS74" s="157"/>
      <c r="BT74" s="157"/>
      <c r="BU74" s="157"/>
    </row>
    <row r="75" spans="9:73" ht="15">
      <c r="I75" s="268" t="s">
        <v>153</v>
      </c>
      <c r="J75" s="330">
        <v>19607.992058586391</v>
      </c>
      <c r="K75" s="268" t="s">
        <v>69</v>
      </c>
      <c r="L75" s="331">
        <v>0.80785840741727266</v>
      </c>
      <c r="M75" s="268" t="s">
        <v>52</v>
      </c>
      <c r="N75" s="330">
        <v>24432.206869474314</v>
      </c>
      <c r="O75" s="157"/>
      <c r="P75" s="157"/>
      <c r="Q75" s="157"/>
      <c r="R75" s="90"/>
      <c r="S75" s="157"/>
      <c r="T75" s="157"/>
      <c r="U75" s="157"/>
      <c r="V75" s="157"/>
      <c r="W75" s="157"/>
      <c r="X75" s="157"/>
      <c r="Y75" s="157"/>
      <c r="Z75" s="157"/>
      <c r="AA75" s="157"/>
      <c r="AB75" s="90"/>
      <c r="AC75" s="90"/>
      <c r="AD75" s="90"/>
      <c r="AE75" s="90"/>
      <c r="AF75" s="90"/>
      <c r="AG75" s="90"/>
      <c r="AH75" s="90"/>
      <c r="AI75" s="90"/>
      <c r="AJ75" s="90"/>
      <c r="AK75" s="90"/>
      <c r="AL75" s="90"/>
      <c r="AM75" s="90"/>
      <c r="AN75" s="90"/>
      <c r="AO75" s="90"/>
      <c r="AP75" s="157"/>
      <c r="AQ75" s="157"/>
      <c r="AR75" s="157"/>
      <c r="AS75" s="157"/>
      <c r="AT75" s="157"/>
      <c r="AU75" s="157"/>
      <c r="AV75" s="157"/>
      <c r="AW75" s="157"/>
      <c r="AX75" s="157"/>
      <c r="AY75" s="157"/>
      <c r="AZ75" s="157"/>
      <c r="BA75" s="157"/>
      <c r="BB75" s="157"/>
      <c r="BC75" s="157"/>
      <c r="BD75" s="157"/>
      <c r="BE75" s="157"/>
      <c r="BF75" s="157"/>
      <c r="BG75" s="157"/>
      <c r="BH75" s="157"/>
      <c r="BI75" s="157"/>
      <c r="BJ75" s="157"/>
      <c r="BK75" s="157"/>
      <c r="BL75" s="157"/>
      <c r="BM75" s="157"/>
      <c r="BN75" s="157"/>
      <c r="BO75" s="157"/>
      <c r="BP75" s="157"/>
      <c r="BQ75" s="157"/>
      <c r="BR75" s="157"/>
      <c r="BS75" s="157"/>
      <c r="BT75" s="157"/>
      <c r="BU75" s="157"/>
    </row>
    <row r="76" spans="9:73" ht="15">
      <c r="I76" s="268" t="s">
        <v>161</v>
      </c>
      <c r="J76" s="330">
        <v>18004.863290585781</v>
      </c>
      <c r="K76" s="268" t="s">
        <v>101</v>
      </c>
      <c r="L76" s="331">
        <v>0.81551836129661959</v>
      </c>
      <c r="M76" s="268" t="s">
        <v>127</v>
      </c>
      <c r="N76" s="330">
        <v>24985.620664475147</v>
      </c>
      <c r="O76" s="83"/>
      <c r="P76" s="83"/>
      <c r="Q76" s="83"/>
      <c r="R76" s="85"/>
      <c r="S76" s="3"/>
      <c r="AB76" s="157"/>
      <c r="AC76" s="157"/>
      <c r="AD76" s="157"/>
      <c r="AE76" s="157"/>
      <c r="AF76" s="157"/>
      <c r="AG76" s="157"/>
      <c r="AH76" s="157"/>
      <c r="AI76" s="157"/>
      <c r="AJ76" s="157"/>
      <c r="AK76" s="157"/>
      <c r="AL76" s="157"/>
      <c r="AM76" s="157"/>
      <c r="AN76" s="157"/>
      <c r="AO76" s="157"/>
      <c r="AP76" s="157"/>
      <c r="AQ76" s="157"/>
      <c r="AR76" s="157"/>
      <c r="AS76" s="157"/>
      <c r="AT76" s="157"/>
      <c r="AU76" s="157"/>
      <c r="AV76" s="157"/>
      <c r="AW76" s="157"/>
      <c r="AX76" s="157"/>
      <c r="AY76" s="157"/>
      <c r="AZ76" s="157"/>
      <c r="BA76" s="157"/>
      <c r="BB76" s="157"/>
      <c r="BC76" s="157"/>
      <c r="BD76" s="157"/>
      <c r="BE76" s="157"/>
      <c r="BF76" s="157"/>
      <c r="BG76" s="157"/>
      <c r="BH76" s="157"/>
      <c r="BI76" s="157"/>
      <c r="BJ76" s="157"/>
      <c r="BK76" s="157"/>
      <c r="BL76" s="157"/>
      <c r="BM76" s="157"/>
      <c r="BN76" s="157"/>
      <c r="BO76" s="157"/>
      <c r="BP76" s="157"/>
      <c r="BQ76" s="157"/>
      <c r="BR76" s="157"/>
      <c r="BS76" s="157"/>
      <c r="BT76" s="157"/>
      <c r="BU76" s="157"/>
    </row>
    <row r="77" spans="9:73" ht="15">
      <c r="I77" s="268" t="s">
        <v>106</v>
      </c>
      <c r="J77" s="330">
        <v>17759.360125119001</v>
      </c>
      <c r="K77" s="268" t="s">
        <v>154</v>
      </c>
      <c r="L77" s="331">
        <v>0.83100660324319864</v>
      </c>
      <c r="M77" s="268" t="s">
        <v>164</v>
      </c>
      <c r="N77" s="330">
        <v>27237.01805263857</v>
      </c>
      <c r="O77" s="83"/>
      <c r="P77" s="83"/>
      <c r="Q77" s="83"/>
      <c r="R77" s="85"/>
      <c r="S77" s="3"/>
      <c r="AY77" s="157"/>
      <c r="AZ77" s="157"/>
      <c r="BA77" s="157"/>
      <c r="BB77" s="157"/>
      <c r="BC77" s="157"/>
      <c r="BD77" s="157"/>
      <c r="BE77" s="157"/>
      <c r="BF77" s="157"/>
      <c r="BG77" s="157"/>
      <c r="BH77" s="157"/>
      <c r="BI77" s="157"/>
      <c r="BJ77" s="157"/>
      <c r="BK77" s="157"/>
      <c r="BL77" s="157"/>
      <c r="BM77" s="157"/>
      <c r="BN77" s="157"/>
      <c r="BO77" s="157"/>
      <c r="BP77" s="157"/>
      <c r="BQ77" s="157"/>
      <c r="BR77" s="157"/>
      <c r="BS77" s="157"/>
      <c r="BT77" s="157"/>
      <c r="BU77" s="157"/>
    </row>
    <row r="78" spans="9:73" ht="15">
      <c r="I78" s="268" t="s">
        <v>69</v>
      </c>
      <c r="J78" s="330">
        <v>15315.715657493298</v>
      </c>
      <c r="K78" s="268" t="s">
        <v>106</v>
      </c>
      <c r="L78" s="331">
        <v>0.83764100775302142</v>
      </c>
      <c r="M78" s="268" t="s">
        <v>157</v>
      </c>
      <c r="N78" s="330">
        <v>29635.992901106369</v>
      </c>
      <c r="O78" s="83"/>
      <c r="P78" s="83"/>
      <c r="Q78" s="83"/>
      <c r="R78" s="85"/>
      <c r="S78" s="3"/>
    </row>
  </sheetData>
  <mergeCells count="4">
    <mergeCell ref="A44:G44"/>
    <mergeCell ref="A1:G1"/>
    <mergeCell ref="A3:G3"/>
    <mergeCell ref="A42:G42"/>
  </mergeCells>
  <phoneticPr fontId="0" type="noConversion"/>
  <printOptions horizontalCentered="1"/>
  <pageMargins left="0.8" right="0.8" top="0.8" bottom="0.8" header="0.5" footer="0.5"/>
  <pageSetup scale="95" orientation="portrait" verticalDpi="360" r:id="rId1"/>
  <headerFooter alignWithMargins="0">
    <oddHeader xml:space="preserve">&amp;R&amp;8 </oddHeader>
    <oddFooter>&amp;C34</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44"/>
  </sheetPr>
  <dimension ref="A1:AA51"/>
  <sheetViews>
    <sheetView zoomScale="90" workbookViewId="0">
      <selection activeCell="A2" sqref="A1:I65536"/>
    </sheetView>
  </sheetViews>
  <sheetFormatPr defaultRowHeight="12.75"/>
  <cols>
    <col min="1" max="1" width="7" style="3" customWidth="1"/>
    <col min="2" max="2" width="12.140625" style="2" customWidth="1"/>
    <col min="3" max="3" width="17.42578125" style="24" hidden="1" customWidth="1"/>
    <col min="4" max="4" width="10.42578125" style="24" hidden="1" customWidth="1"/>
    <col min="5" max="5" width="20.7109375" style="24" customWidth="1"/>
    <col min="6" max="6" width="20.7109375" style="41" hidden="1" customWidth="1"/>
    <col min="7" max="8" width="20.7109375" style="24" customWidth="1"/>
    <col min="9" max="9" width="7" style="3" customWidth="1"/>
    <col min="10" max="10" width="3" style="3" customWidth="1"/>
    <col min="11" max="11" width="6.85546875" style="3" customWidth="1"/>
    <col min="12" max="15" width="10.7109375" style="3" customWidth="1"/>
    <col min="16" max="16" width="3" style="3" customWidth="1"/>
    <col min="17" max="17" width="10.5703125" style="3" customWidth="1"/>
    <col min="18" max="16384" width="9.140625" style="3"/>
  </cols>
  <sheetData>
    <row r="1" spans="1:21" s="83" customFormat="1" ht="33.75" customHeight="1">
      <c r="A1" s="475" t="s">
        <v>94</v>
      </c>
      <c r="B1" s="475"/>
      <c r="C1" s="475"/>
      <c r="D1" s="475"/>
      <c r="E1" s="475"/>
      <c r="F1" s="475"/>
      <c r="G1" s="475"/>
      <c r="H1" s="475"/>
      <c r="I1" s="475"/>
    </row>
    <row r="2" spans="1:21" ht="11.25" customHeight="1">
      <c r="B2" s="23"/>
      <c r="C2" s="335" t="s">
        <v>206</v>
      </c>
      <c r="D2" s="335"/>
      <c r="F2" s="336" t="s">
        <v>206</v>
      </c>
    </row>
    <row r="3" spans="1:21" s="11" customFormat="1">
      <c r="B3" s="20"/>
      <c r="C3" s="12" t="s">
        <v>91</v>
      </c>
      <c r="D3" s="12"/>
      <c r="E3" s="44" t="s">
        <v>33</v>
      </c>
      <c r="F3" s="477" t="s">
        <v>17</v>
      </c>
      <c r="G3" s="478"/>
      <c r="H3" s="479"/>
    </row>
    <row r="4" spans="1:21" s="11" customFormat="1">
      <c r="B4" s="16"/>
      <c r="C4" s="10" t="s">
        <v>55</v>
      </c>
      <c r="D4" s="10"/>
      <c r="E4" s="47" t="s">
        <v>28</v>
      </c>
      <c r="F4" s="480" t="s">
        <v>85</v>
      </c>
      <c r="G4" s="481"/>
      <c r="H4" s="482"/>
    </row>
    <row r="5" spans="1:21" s="11" customFormat="1" ht="13.5" thickBot="1">
      <c r="B5" s="15"/>
      <c r="C5" s="8" t="s">
        <v>34</v>
      </c>
      <c r="D5" s="8" t="s">
        <v>42</v>
      </c>
      <c r="E5" s="50" t="s">
        <v>30</v>
      </c>
      <c r="F5" s="8" t="s">
        <v>31</v>
      </c>
      <c r="G5" s="50" t="s">
        <v>86</v>
      </c>
      <c r="H5" s="50" t="s">
        <v>56</v>
      </c>
      <c r="K5" s="77"/>
      <c r="L5" s="78" t="s">
        <v>39</v>
      </c>
      <c r="M5" s="78" t="s">
        <v>41</v>
      </c>
      <c r="N5" s="79" t="s">
        <v>40</v>
      </c>
      <c r="O5" s="78" t="s">
        <v>17</v>
      </c>
      <c r="P5" s="3"/>
      <c r="Q5" s="3" t="s">
        <v>202</v>
      </c>
      <c r="R5" s="3"/>
      <c r="S5" s="3"/>
      <c r="T5" s="3"/>
      <c r="U5" s="3"/>
    </row>
    <row r="6" spans="1:21" ht="15.95" hidden="1" customHeight="1" thickTop="1">
      <c r="B6" s="16" t="s">
        <v>12</v>
      </c>
      <c r="C6" s="25"/>
      <c r="D6" s="25"/>
      <c r="E6" s="25"/>
      <c r="F6" s="25">
        <v>10567978</v>
      </c>
      <c r="G6" s="73" t="e">
        <f t="shared" ref="G6:G14" si="0">F6/C6</f>
        <v>#DIV/0!</v>
      </c>
      <c r="H6" s="25"/>
      <c r="K6" s="76"/>
      <c r="L6" s="25"/>
      <c r="M6" s="25"/>
      <c r="N6" s="52"/>
      <c r="O6" s="25"/>
    </row>
    <row r="7" spans="1:21" ht="15.95" hidden="1" customHeight="1">
      <c r="B7" s="16" t="s">
        <v>13</v>
      </c>
      <c r="C7" s="25"/>
      <c r="D7" s="25"/>
      <c r="E7" s="25"/>
      <c r="F7" s="25">
        <v>11354160</v>
      </c>
      <c r="G7" s="73" t="e">
        <f t="shared" si="0"/>
        <v>#DIV/0!</v>
      </c>
      <c r="H7" s="25"/>
      <c r="K7" s="76"/>
      <c r="L7" s="25"/>
      <c r="M7" s="25"/>
      <c r="N7" s="52"/>
      <c r="O7" s="25"/>
    </row>
    <row r="8" spans="1:21" ht="15.95" hidden="1" customHeight="1">
      <c r="B8" s="16" t="s">
        <v>15</v>
      </c>
      <c r="C8" s="25">
        <v>19477532</v>
      </c>
      <c r="D8" s="25"/>
      <c r="E8" s="25"/>
      <c r="F8" s="25">
        <v>11699621</v>
      </c>
      <c r="G8" s="73">
        <f t="shared" si="0"/>
        <v>0.60067266222435167</v>
      </c>
      <c r="H8" s="25"/>
      <c r="K8" s="76"/>
      <c r="L8" s="25"/>
      <c r="M8" s="25"/>
      <c r="N8" s="52"/>
      <c r="O8" s="25"/>
    </row>
    <row r="9" spans="1:21" ht="15.95" hidden="1" customHeight="1" thickTop="1">
      <c r="B9" s="16" t="s">
        <v>16</v>
      </c>
      <c r="C9" s="25">
        <v>21204620</v>
      </c>
      <c r="D9" s="51">
        <v>1231.9000000000001</v>
      </c>
      <c r="E9" s="47">
        <f t="shared" ref="E9:E15" si="1">C9/D9</f>
        <v>17212.939361961198</v>
      </c>
      <c r="F9" s="25">
        <f t="shared" ref="F9:F15" si="2">O9</f>
        <v>13162166</v>
      </c>
      <c r="G9" s="73">
        <f t="shared" si="0"/>
        <v>0.62072161632700795</v>
      </c>
      <c r="H9" s="47">
        <f>F9/G9</f>
        <v>21204620</v>
      </c>
      <c r="K9" s="76" t="s">
        <v>16</v>
      </c>
      <c r="L9" s="25">
        <v>6429044</v>
      </c>
      <c r="M9" s="25">
        <v>2957584</v>
      </c>
      <c r="N9" s="52">
        <v>3775538</v>
      </c>
      <c r="O9" s="25">
        <f t="shared" ref="O9:O14" si="3">SUM(L9:N9)</f>
        <v>13162166</v>
      </c>
    </row>
    <row r="10" spans="1:21" ht="15" hidden="1" customHeight="1" thickTop="1">
      <c r="B10" s="17" t="s">
        <v>7</v>
      </c>
      <c r="C10" s="36">
        <v>22820428</v>
      </c>
      <c r="D10" s="51">
        <v>1262.8</v>
      </c>
      <c r="E10" s="52">
        <f t="shared" si="1"/>
        <v>18071.292366170415</v>
      </c>
      <c r="F10" s="36">
        <f t="shared" si="2"/>
        <v>14521647</v>
      </c>
      <c r="G10" s="149">
        <f t="shared" si="0"/>
        <v>0.636344200029903</v>
      </c>
      <c r="H10" s="52">
        <f t="shared" ref="H10:H15" si="4">F10/D10</f>
        <v>11499.562084257206</v>
      </c>
      <c r="K10" s="76" t="s">
        <v>7</v>
      </c>
      <c r="L10" s="25">
        <v>6728387</v>
      </c>
      <c r="M10" s="25">
        <v>3774398</v>
      </c>
      <c r="N10" s="52">
        <v>4018862</v>
      </c>
      <c r="O10" s="25">
        <f t="shared" si="3"/>
        <v>14521647</v>
      </c>
    </row>
    <row r="11" spans="1:21" ht="15" customHeight="1" thickTop="1">
      <c r="B11" s="17" t="s">
        <v>18</v>
      </c>
      <c r="C11" s="36">
        <f>Q11</f>
        <v>24292431</v>
      </c>
      <c r="D11" s="51">
        <v>1266.5</v>
      </c>
      <c r="E11" s="52">
        <f t="shared" si="1"/>
        <v>19180.758784050533</v>
      </c>
      <c r="F11" s="36">
        <f t="shared" si="2"/>
        <v>17429803</v>
      </c>
      <c r="G11" s="149">
        <f t="shared" si="0"/>
        <v>0.71749933137609823</v>
      </c>
      <c r="H11" s="52">
        <f t="shared" si="4"/>
        <v>13762.18160284248</v>
      </c>
      <c r="K11" s="76" t="s">
        <v>18</v>
      </c>
      <c r="L11" s="271">
        <v>8383571</v>
      </c>
      <c r="M11" s="271">
        <v>3875824</v>
      </c>
      <c r="N11" s="271">
        <v>5170408</v>
      </c>
      <c r="O11" s="25">
        <f t="shared" si="3"/>
        <v>17429803</v>
      </c>
      <c r="Q11" s="329">
        <v>24292431</v>
      </c>
    </row>
    <row r="12" spans="1:21" ht="15" customHeight="1">
      <c r="B12" s="17" t="s">
        <v>37</v>
      </c>
      <c r="C12" s="36">
        <f>Q12</f>
        <v>26198202</v>
      </c>
      <c r="D12" s="51">
        <v>1310</v>
      </c>
      <c r="E12" s="52">
        <f t="shared" si="1"/>
        <v>19998.627480916031</v>
      </c>
      <c r="F12" s="36">
        <f t="shared" si="2"/>
        <v>18398281</v>
      </c>
      <c r="G12" s="149">
        <f t="shared" si="0"/>
        <v>0.70227265978023989</v>
      </c>
      <c r="H12" s="52">
        <f t="shared" si="4"/>
        <v>14044.489312977099</v>
      </c>
      <c r="K12" s="76" t="s">
        <v>37</v>
      </c>
      <c r="L12" s="271">
        <v>9620267</v>
      </c>
      <c r="M12" s="271">
        <v>3557901</v>
      </c>
      <c r="N12" s="271">
        <v>5220113</v>
      </c>
      <c r="O12" s="25">
        <f t="shared" si="3"/>
        <v>18398281</v>
      </c>
      <c r="Q12" s="329">
        <v>26198202</v>
      </c>
    </row>
    <row r="13" spans="1:21" ht="15" customHeight="1">
      <c r="B13" s="17" t="s">
        <v>97</v>
      </c>
      <c r="C13" s="36">
        <f>Q13</f>
        <v>29173732</v>
      </c>
      <c r="D13" s="51">
        <v>1342.7</v>
      </c>
      <c r="E13" s="52">
        <f t="shared" si="1"/>
        <v>21727.662173233039</v>
      </c>
      <c r="F13" s="36">
        <f t="shared" si="2"/>
        <v>20813618</v>
      </c>
      <c r="G13" s="149">
        <f t="shared" si="0"/>
        <v>0.71343693703637234</v>
      </c>
      <c r="H13" s="52">
        <f t="shared" si="4"/>
        <v>15501.316749832427</v>
      </c>
      <c r="K13" s="76" t="s">
        <v>97</v>
      </c>
      <c r="L13" s="271">
        <v>11007403</v>
      </c>
      <c r="M13" s="271">
        <v>4462668</v>
      </c>
      <c r="N13" s="271">
        <v>5343547</v>
      </c>
      <c r="O13" s="25">
        <f t="shared" si="3"/>
        <v>20813618</v>
      </c>
      <c r="Q13" s="329">
        <v>29173732</v>
      </c>
    </row>
    <row r="14" spans="1:21" ht="15" customHeight="1">
      <c r="B14" s="17" t="s">
        <v>128</v>
      </c>
      <c r="C14" s="36">
        <f>'34.STudDevExpenseComp'!J16</f>
        <v>30842764</v>
      </c>
      <c r="D14" s="51">
        <v>1421.4</v>
      </c>
      <c r="E14" s="52">
        <f t="shared" si="1"/>
        <v>21698.863092725482</v>
      </c>
      <c r="F14" s="36">
        <f t="shared" si="2"/>
        <v>21415022</v>
      </c>
      <c r="G14" s="149">
        <f t="shared" si="0"/>
        <v>0.69432888699599038</v>
      </c>
      <c r="H14" s="52">
        <f t="shared" si="4"/>
        <v>15066.147460250457</v>
      </c>
      <c r="K14" s="76" t="s">
        <v>128</v>
      </c>
      <c r="L14" s="394">
        <v>11303406</v>
      </c>
      <c r="M14" s="394">
        <v>4360195</v>
      </c>
      <c r="N14" s="394">
        <v>5751421</v>
      </c>
      <c r="O14" s="25">
        <f t="shared" si="3"/>
        <v>21415022</v>
      </c>
    </row>
    <row r="15" spans="1:21" ht="15" customHeight="1">
      <c r="B15" s="155" t="s">
        <v>169</v>
      </c>
      <c r="C15" s="36">
        <f>Q15</f>
        <v>30857571</v>
      </c>
      <c r="D15" s="346">
        <v>1421</v>
      </c>
      <c r="E15" s="337">
        <f t="shared" si="1"/>
        <v>21715.39127375088</v>
      </c>
      <c r="F15" s="36">
        <f t="shared" si="2"/>
        <v>22008645</v>
      </c>
      <c r="G15" s="204">
        <f>F15/C15</f>
        <v>0.71323322888894913</v>
      </c>
      <c r="H15" s="337">
        <f t="shared" si="4"/>
        <v>15488.138634764251</v>
      </c>
      <c r="K15" s="76" t="s">
        <v>169</v>
      </c>
      <c r="L15" s="394">
        <v>11940919</v>
      </c>
      <c r="M15" s="394">
        <v>4455912</v>
      </c>
      <c r="N15" s="394">
        <v>5611814</v>
      </c>
      <c r="O15" s="25">
        <f>SUM(L15:N15)</f>
        <v>22008645</v>
      </c>
      <c r="Q15" s="329">
        <f>36518823-5661252</f>
        <v>30857571</v>
      </c>
    </row>
    <row r="16" spans="1:21" ht="12.75" customHeight="1"/>
    <row r="17" spans="11:27" ht="12.75" customHeight="1">
      <c r="K17" s="83"/>
      <c r="L17" s="83"/>
      <c r="M17" s="83"/>
      <c r="N17" s="83"/>
      <c r="O17" s="83"/>
      <c r="P17" s="83"/>
      <c r="Q17" s="83"/>
      <c r="R17" s="83"/>
      <c r="S17" s="83"/>
      <c r="T17" s="83"/>
      <c r="U17" s="83"/>
      <c r="V17" s="83"/>
      <c r="W17" s="83"/>
      <c r="X17" s="83"/>
      <c r="Y17" s="83"/>
      <c r="Z17" s="83"/>
      <c r="AA17" s="83"/>
    </row>
    <row r="18" spans="11:27" ht="12.75" customHeight="1">
      <c r="K18" s="83"/>
      <c r="L18" s="83"/>
      <c r="M18" s="83"/>
      <c r="N18" s="83"/>
      <c r="O18" s="83"/>
      <c r="P18" s="83"/>
      <c r="Q18" s="83"/>
      <c r="R18" s="83"/>
      <c r="S18" s="83"/>
      <c r="T18" s="83"/>
      <c r="U18" s="83"/>
      <c r="V18" s="83"/>
      <c r="W18" s="83"/>
      <c r="X18" s="83"/>
      <c r="Y18" s="83"/>
      <c r="Z18" s="83"/>
      <c r="AA18" s="83"/>
    </row>
    <row r="19" spans="11:27" ht="12.75" customHeight="1">
      <c r="K19" s="83"/>
      <c r="L19" s="191"/>
      <c r="M19" s="191"/>
      <c r="N19" s="191"/>
      <c r="O19" s="191"/>
      <c r="P19" s="191"/>
      <c r="Q19" s="83"/>
      <c r="R19" s="83"/>
      <c r="S19" s="83"/>
      <c r="T19" s="83"/>
      <c r="U19" s="83"/>
      <c r="V19" s="83"/>
      <c r="W19" s="83"/>
      <c r="X19" s="83"/>
      <c r="Y19" s="83"/>
      <c r="Z19" s="83"/>
      <c r="AA19" s="83"/>
    </row>
    <row r="20" spans="11:27" ht="12.75" customHeight="1"/>
    <row r="21" spans="11:27" ht="12.75" customHeight="1"/>
    <row r="22" spans="11:27" ht="12.75" customHeight="1"/>
    <row r="23" spans="11:27" ht="12.75" customHeight="1"/>
    <row r="24" spans="11:27" ht="12.75" customHeight="1"/>
    <row r="25" spans="11:27" ht="12.75" customHeight="1"/>
    <row r="26" spans="11:27" ht="12.75" customHeight="1"/>
    <row r="27" spans="11:27" ht="12.75" customHeight="1"/>
    <row r="28" spans="11:27" ht="12.75" customHeight="1"/>
    <row r="29" spans="11:27" ht="12.75" customHeight="1"/>
    <row r="30" spans="11:27" ht="12.75" customHeight="1"/>
    <row r="31" spans="11:27" ht="12.75" customHeight="1"/>
    <row r="32" spans="11:27" ht="12.75" customHeight="1"/>
    <row r="33" spans="1:1" ht="12.75" customHeight="1"/>
    <row r="34" spans="1:1" ht="12.75" customHeight="1"/>
    <row r="35" spans="1:1" ht="12.75" customHeight="1"/>
    <row r="36" spans="1:1" ht="12.75" customHeight="1"/>
    <row r="37" spans="1:1" ht="12.75" customHeight="1"/>
    <row r="38" spans="1:1" ht="12.75" customHeight="1"/>
    <row r="39" spans="1:1" ht="12.75" customHeight="1"/>
    <row r="40" spans="1:1" ht="12.75" customHeight="1"/>
    <row r="41" spans="1:1" ht="12.75" customHeight="1"/>
    <row r="42" spans="1:1" ht="12.75" customHeight="1"/>
    <row r="43" spans="1:1" ht="12.75" customHeight="1"/>
    <row r="44" spans="1:1" ht="12.75" customHeight="1"/>
    <row r="45" spans="1:1" ht="12.75" customHeight="1"/>
    <row r="46" spans="1:1" ht="12.75" customHeight="1"/>
    <row r="47" spans="1:1">
      <c r="A47" s="5" t="s">
        <v>38</v>
      </c>
    </row>
    <row r="48" spans="1:1" ht="8.25" customHeight="1"/>
    <row r="49" spans="1:9" ht="30" customHeight="1">
      <c r="A49" s="438" t="s">
        <v>208</v>
      </c>
      <c r="B49" s="476"/>
      <c r="C49" s="476"/>
      <c r="D49" s="476"/>
      <c r="E49" s="476"/>
      <c r="F49" s="476"/>
      <c r="G49" s="476"/>
      <c r="H49" s="476"/>
      <c r="I49" s="476"/>
    </row>
    <row r="50" spans="1:9" ht="7.5" customHeight="1"/>
    <row r="51" spans="1:9" ht="45" customHeight="1">
      <c r="A51" s="438" t="s">
        <v>95</v>
      </c>
      <c r="B51" s="471"/>
      <c r="C51" s="472"/>
      <c r="D51" s="472"/>
      <c r="E51" s="472"/>
      <c r="F51" s="473"/>
      <c r="G51" s="472"/>
      <c r="H51" s="472"/>
      <c r="I51" s="474"/>
    </row>
  </sheetData>
  <mergeCells count="5">
    <mergeCell ref="A51:I51"/>
    <mergeCell ref="A1:I1"/>
    <mergeCell ref="A49:I49"/>
    <mergeCell ref="F3:H3"/>
    <mergeCell ref="F4:H4"/>
  </mergeCells>
  <phoneticPr fontId="0" type="noConversion"/>
  <printOptions horizontalCentered="1"/>
  <pageMargins left="0.8" right="0.8" top="0.8" bottom="0.8" header="0.5" footer="0.5"/>
  <pageSetup orientation="portrait" verticalDpi="360" r:id="rId1"/>
  <headerFooter alignWithMargins="0">
    <oddFooter>&amp;C35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Title</vt:lpstr>
      <vt:lpstr>28.TFRBComp</vt:lpstr>
      <vt:lpstr>29.TuitionHist</vt:lpstr>
      <vt:lpstr>30.T+FperStudComp</vt:lpstr>
      <vt:lpstr>31.T+FperStudHist</vt:lpstr>
      <vt:lpstr>32.RevComponentsComp</vt:lpstr>
      <vt:lpstr>33.RevenueComponentsHist</vt:lpstr>
      <vt:lpstr>34.STudDevExpenseComp</vt:lpstr>
      <vt:lpstr>35.StudDevExpenseHist</vt:lpstr>
      <vt:lpstr>42.EndowValueComp</vt:lpstr>
      <vt:lpstr>53.EndowValueHist</vt:lpstr>
      <vt:lpstr>'28.TFRBComp'!Print_Area</vt:lpstr>
      <vt:lpstr>'29.TuitionHist'!Print_Area</vt:lpstr>
      <vt:lpstr>'30.T+FperStudComp'!Print_Area</vt:lpstr>
      <vt:lpstr>'31.T+FperStudHist'!Print_Area</vt:lpstr>
      <vt:lpstr>'32.RevComponentsComp'!Print_Area</vt:lpstr>
      <vt:lpstr>'33.RevenueComponentsHist'!Print_Area</vt:lpstr>
      <vt:lpstr>'34.STudDevExpenseComp'!Print_Area</vt:lpstr>
      <vt:lpstr>'35.StudDevExpenseHist'!Print_Area</vt:lpstr>
      <vt:lpstr>'42.EndowValueComp'!Print_Area</vt:lpstr>
      <vt:lpstr>'53.EndowValueHist'!Print_Area</vt:lpstr>
      <vt:lpstr>Title!Print_Area</vt:lpstr>
    </vt:vector>
  </TitlesOfParts>
  <Company>Juniata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clarkec</dc:creator>
  <cp:lastModifiedBy>Ranalli, Carlee K (ranallc)</cp:lastModifiedBy>
  <cp:lastPrinted>2006-11-28T22:44:43Z</cp:lastPrinted>
  <dcterms:created xsi:type="dcterms:W3CDTF">1997-12-16T20:20:53Z</dcterms:created>
  <dcterms:modified xsi:type="dcterms:W3CDTF">2018-10-23T15:18:34Z</dcterms:modified>
</cp:coreProperties>
</file>